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V au 31 12 23" sheetId="1" state="visible" r:id="rId2"/>
    <sheet name="FV au 24 08 2023" sheetId="2" state="visible" r:id="rId3"/>
    <sheet name="DSIL DSID 31 12 2023" sheetId="3" state="visible" r:id="rId4"/>
    <sheet name="au 31 12 2022" sheetId="4" state="visible" r:id="rId5"/>
    <sheet name="au 22 08 2022" sheetId="5" state="visible" r:id="rId6"/>
  </sheets>
  <definedNames>
    <definedName function="false" hidden="false" localSheetId="4" name="_xlnm.Print_Titles" vbProcedure="false">'au 22 08 2022'!$1:$1</definedName>
    <definedName function="false" hidden="true" localSheetId="4" name="_xlnm._FilterDatabase" vbProcedure="false">'au 22 08 2022'!$B$1:$F$22</definedName>
    <definedName function="false" hidden="false" localSheetId="3" name="_xlnm.Print_Titles" vbProcedure="false">'au 31 12 2022'!$2:$2</definedName>
    <definedName function="false" hidden="true" localSheetId="3" name="_xlnm._FilterDatabase" vbProcedure="false">'au 31 12 2022'!$B$2:$F$26</definedName>
    <definedName function="false" hidden="false" localSheetId="2" name="_xlnm.Print_Titles" vbProcedure="false">'DSIL DSID 31 12 2023'!$2:$2</definedName>
    <definedName function="false" hidden="true" localSheetId="2" name="_xlnm._FilterDatabase" vbProcedure="false">'DSIL DSID 31 12 2023'!$A$2:$AMI$2</definedName>
    <definedName function="false" hidden="false" localSheetId="1" name="_xlnm.Print_Titles" vbProcedure="false">'FV au 24 08 2023'!$2:$2</definedName>
    <definedName function="false" hidden="true" localSheetId="1" name="_xlnm._FilterDatabase" vbProcedure="false">'FV au 24 08 2023'!$B$2:$F$22</definedName>
    <definedName function="false" hidden="false" localSheetId="0" name="_xlnm.Print_Titles" vbProcedure="false">'FV au 31 12 23'!$2:$2</definedName>
    <definedName function="false" hidden="true" localSheetId="0" name="_xlnm._FilterDatabase" vbProcedure="false">'FV au 31 12 23'!$B$2:$F$22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<sst xmlns="http://schemas.openxmlformats.org/spreadsheetml/2006/main" count="612" uniqueCount="278">
  <si>
    <t xml:space="preserve">BILAN FONDS VERT pour le département de la Creuse 
(Arrêtés pris au 31 décembre 2023)</t>
  </si>
  <si>
    <t xml:space="preserve">MESURE</t>
  </si>
  <si>
    <t xml:space="preserve">Bénéficiaire</t>
  </si>
  <si>
    <t xml:space="preserve">Nature de l'opération</t>
  </si>
  <si>
    <t xml:space="preserve">dépense subventionnable</t>
  </si>
  <si>
    <t xml:space="preserve">taux</t>
  </si>
  <si>
    <t xml:space="preserve">Montant engagé</t>
  </si>
  <si>
    <t xml:space="preserve">Montant de l'enveloppe</t>
  </si>
  <si>
    <t xml:space="preserve">Taux d'engagé</t>
  </si>
  <si>
    <t xml:space="preserve">Axe 1 – éclairage public</t>
  </si>
  <si>
    <t xml:space="preserve">ARRENES</t>
  </si>
  <si>
    <t xml:space="preserve">REDUCTION DE LA CONSOMMATION ENERGETIQUE SUR L'ECLAIRAGE PUBLIC</t>
  </si>
  <si>
    <t xml:space="preserve">BAZELAT</t>
  </si>
  <si>
    <t xml:space="preserve">Fourniture et pose de 13 horloges astronomiques pour l'éclairage public </t>
  </si>
  <si>
    <t xml:space="preserve">BRIONNE (LA)</t>
  </si>
  <si>
    <t xml:space="preserve">Modernisation des installations d'éclairage public aux villages de Maufanges, Le Mas, Chezal Benoit, Larpent</t>
  </si>
  <si>
    <t xml:space="preserve">CC PORTES DE LA CREUSE EN MARCHE</t>
  </si>
  <si>
    <t xml:space="preserve">rénovation et extension éclairage public za les ribattons</t>
  </si>
  <si>
    <t xml:space="preserve">CHAMBERAUD</t>
  </si>
  <si>
    <t xml:space="preserve">MODERNISATION ECLAIRAGE PUBLIC</t>
  </si>
  <si>
    <t xml:space="preserve">FRESSELINES</t>
  </si>
  <si>
    <t xml:space="preserve">Réaménagement des Installations d'Eclairage Public dans le Bourg</t>
  </si>
  <si>
    <t xml:space="preserve">FURSAC</t>
  </si>
  <si>
    <t xml:space="preserve">Modernisation de l’éclairage public au village du « bois aux arrêts »</t>
  </si>
  <si>
    <t xml:space="preserve">GUERET</t>
  </si>
  <si>
    <t xml:space="preserve">éclairage public</t>
  </si>
  <si>
    <t xml:space="preserve">MAISON FEYNE</t>
  </si>
  <si>
    <t xml:space="preserve">Réaménagement des installations d'éclairage public</t>
  </si>
  <si>
    <t xml:space="preserve">MOURIOUX VIEILLEVILLE</t>
  </si>
  <si>
    <t xml:space="preserve">réaménagement de l éclairage public suite a l enfouissement des réseaux</t>
  </si>
  <si>
    <t xml:space="preserve">ROCHES</t>
  </si>
  <si>
    <t xml:space="preserve">travaux de modernisation des installations d'éclairage public du bourg de roches</t>
  </si>
  <si>
    <t xml:space="preserve">SAINT DIZIER LES DOMAINES</t>
  </si>
  <si>
    <t xml:space="preserve">MODERNISATION DES INSTALLATIONS D'ECLAIRAGE PUBLIC DU BOURG</t>
  </si>
  <si>
    <t xml:space="preserve">SAINT PARDOUX MORTEROLLES</t>
  </si>
  <si>
    <t xml:space="preserve">rénovation de l'éclairage public de la commune</t>
  </si>
  <si>
    <t xml:space="preserve">SAINT PIERRE CHERIGNAT</t>
  </si>
  <si>
    <t xml:space="preserve">Travaux de modernisation de l'éclairage public</t>
  </si>
  <si>
    <t xml:space="preserve">SOUTERRAINE (LA)</t>
  </si>
  <si>
    <t xml:space="preserve">Eclairage public suite à enfouissement des réseaux rue Fernand Villard, impasse du Gaubudier, Boulevard Belmont</t>
  </si>
  <si>
    <t xml:space="preserve">BLESSAC</t>
  </si>
  <si>
    <t xml:space="preserve">Réaménagement des installations d'éclairage public suite à l'enfouissement des réseaux du bourg</t>
  </si>
  <si>
    <t xml:space="preserve">LADAPEYRE</t>
  </si>
  <si>
    <t xml:space="preserve">Réaménagement des installations d'éclairage public du bourg suite enfouissement</t>
  </si>
  <si>
    <t xml:space="preserve">LIOUX LES MONGES</t>
  </si>
  <si>
    <t xml:space="preserve">MODERNISATION DES INSTALLATIONS D'ECLAIRAGE PUBLIC</t>
  </si>
  <si>
    <t xml:space="preserve">NOUZERINES</t>
  </si>
  <si>
    <t xml:space="preserve">MODERNISATION DES ECLAIRAGES PUBLICS DU BOURG</t>
  </si>
  <si>
    <t xml:space="preserve">SAINT CHABRAIS</t>
  </si>
  <si>
    <t xml:space="preserve">Réaménagement des installations d'éclairage public dans le bourg</t>
  </si>
  <si>
    <t xml:space="preserve">SAINT MEDARD LA ROCHETTE</t>
  </si>
  <si>
    <t xml:space="preserve">Travaux de réaménagement des installations d'éclairage public suite à l'enfouissement des réseaux a Fourneaux</t>
  </si>
  <si>
    <t xml:space="preserve">SAINT PARDOUX D'ARNET</t>
  </si>
  <si>
    <t xml:space="preserve">Modernisation de l'éclairage public du bourg</t>
  </si>
  <si>
    <t xml:space="preserve">SAINTE FEYRE LA MONTAGNE</t>
  </si>
  <si>
    <t xml:space="preserve">Réaménagement des installation d'éclairage public suite à l'enfouissement des réseaux au bourg</t>
  </si>
  <si>
    <t xml:space="preserve">Axe 1 – Rénov bâts</t>
  </si>
  <si>
    <t xml:space="preserve">AUGERES</t>
  </si>
  <si>
    <t xml:space="preserve">Aménagement d’un logement communal au-dessus de la Mairie</t>
  </si>
  <si>
    <t xml:space="preserve">BOURGANEUF</t>
  </si>
  <si>
    <t xml:space="preserve">Remplacement des chaudières fuel des bâtiments communaux</t>
  </si>
  <si>
    <t xml:space="preserve">CELLE DUNOISE (LA)</t>
  </si>
  <si>
    <t xml:space="preserve">restructuration et rénovation énergétique du corps de bâtiment mairie-école-cantine avec passage aux enr</t>
  </si>
  <si>
    <t xml:space="preserve">BELLEGARDE EN MARCHE</t>
  </si>
  <si>
    <t xml:space="preserve">Rénovation énergétique et mise en place d'une chaufferie pour les bâtiments communaux.</t>
  </si>
  <si>
    <t xml:space="preserve">BETETE</t>
  </si>
  <si>
    <t xml:space="preserve">Rénovation énergétique bâtiments communaux (Ecole + Garderie + 2 Logmts)</t>
  </si>
  <si>
    <t xml:space="preserve">CC CREUSE CONFLUENCE</t>
  </si>
  <si>
    <t xml:space="preserve">Remplacement des systèmes de chauffage de 6 écoles</t>
  </si>
  <si>
    <t xml:space="preserve">CC MARCHE ET COMBRAILLE EN AQUITAINE</t>
  </si>
  <si>
    <t xml:space="preserve">RENOVATION ENERGETIQUE CABINET MEDICAL DE CHENERAILLES</t>
  </si>
  <si>
    <t xml:space="preserve">FELLETIN</t>
  </si>
  <si>
    <t xml:space="preserve">Rénovation d'un local communal à vocations multiples (bureau, cabinet médical...)</t>
  </si>
  <si>
    <t xml:space="preserve">JARNAGES</t>
  </si>
  <si>
    <t xml:space="preserve">CREATION D'UN RESEAU DE CHALEUR </t>
  </si>
  <si>
    <t xml:space="preserve">MEASNES</t>
  </si>
  <si>
    <t xml:space="preserve">rénovation énergétique mairie/école et création d’un chauffage par géothermie sur sonde</t>
  </si>
  <si>
    <t xml:space="preserve">RENOVATION ENERGETIQUE DU LOGEMENT 11 RUE DES LILAS</t>
  </si>
  <si>
    <t xml:space="preserve">Axe 2 – Incendies</t>
  </si>
  <si>
    <t xml:space="preserve">GARTEMPE</t>
  </si>
  <si>
    <t xml:space="preserve">Installations et branchements de bornes incendie</t>
  </si>
  <si>
    <t xml:space="preserve">GLENIC</t>
  </si>
  <si>
    <t xml:space="preserve">Création de bornes incendies</t>
  </si>
  <si>
    <t xml:space="preserve">JOUILLAT</t>
  </si>
  <si>
    <t xml:space="preserve">Remplacement des poteaux incendie</t>
  </si>
  <si>
    <t xml:space="preserve">SDIS</t>
  </si>
  <si>
    <t xml:space="preserve">Information préventive et partage de données (Logiciel localisation des hydrants)</t>
  </si>
  <si>
    <t xml:space="preserve">CHARRON</t>
  </si>
  <si>
    <t xml:space="preserve">Installation de bâches et de poteaux incendie aux villages des Ecurettes, du Bouchet, de Valette, de Beaumont et du Fialin.</t>
  </si>
  <si>
    <t xml:space="preserve">ST MARC A LOUBAUD</t>
  </si>
  <si>
    <t xml:space="preserve">Défense incendie communale</t>
  </si>
  <si>
    <t xml:space="preserve">ST SILVAIN BELLEGARDE</t>
  </si>
  <si>
    <t xml:space="preserve">Schéma communal de la défense extérieure contre l’incendie (1ère tranche)</t>
  </si>
  <si>
    <t xml:space="preserve">Axe 3 – Covoiturage</t>
  </si>
  <si>
    <t xml:space="preserve">MARSAC</t>
  </si>
  <si>
    <t xml:space="preserve">AGRANDISSEMENT PARKING SALLE POLYVALENTE (Création d'une aire de covoiturage)</t>
  </si>
  <si>
    <t xml:space="preserve">LAVAVEIX LES MINES</t>
  </si>
  <si>
    <t xml:space="preserve">Parking avec ombrières</t>
  </si>
  <si>
    <t xml:space="preserve">INGENERIE</t>
  </si>
  <si>
    <t xml:space="preserve">MONTBOUCHER</t>
  </si>
  <si>
    <t xml:space="preserve">étude de la mise en place d’une chaufferie à granulés ou plaquettes en remplacement d’une chaudière fioul et de trois chaudières à gaz</t>
  </si>
  <si>
    <t xml:space="preserve">CONSEIL DEPARTEMENTAL CREUSE</t>
  </si>
  <si>
    <t xml:space="preserve">Etude de potentiel de corridors de covoiturage à l’échelle du département de la Creuse</t>
  </si>
  <si>
    <t xml:space="preserve">Total FONDS VERT au 31 décembre 2023 :</t>
  </si>
  <si>
    <t xml:space="preserve">BILAN FONDS VERT pour le département de la Creuse 
(Arrêtés pris au 24 août 2023)</t>
  </si>
  <si>
    <t xml:space="preserve">MALLERET</t>
  </si>
  <si>
    <t xml:space="preserve">Pose d’une borne d’aspiration</t>
  </si>
  <si>
    <t xml:space="preserve">Total FONDS VERT au 24 août 2023 :</t>
  </si>
  <si>
    <t xml:space="preserve">BILAN Subventions DSIL/DSID pour le département de la Creuse 
(Arrêtés pris au 31 décembre 2023)</t>
  </si>
  <si>
    <t xml:space="preserve">Commune d'AHUN</t>
  </si>
  <si>
    <t xml:space="preserve">implantation d’une structure d’accueil pour personnes âgées</t>
  </si>
  <si>
    <t xml:space="preserve">Commune d'ARRENES</t>
  </si>
  <si>
    <t xml:space="preserve">construction d'un local de stockage (broyage de copeaux) pour les services municipaux</t>
  </si>
  <si>
    <t xml:space="preserve">Commune d'AZAT CHATENET</t>
  </si>
  <si>
    <t xml:space="preserve">rénovation énergétique d'un bâtiment communal (mairie et logement)</t>
  </si>
  <si>
    <t xml:space="preserve">Commune d’AUBUSSON</t>
  </si>
  <si>
    <t xml:space="preserve">aménagement du bourg (partie « place du Général Espagne »</t>
  </si>
  <si>
    <t xml:space="preserve">Commune de BENEVENT L'ABBAYE</t>
  </si>
  <si>
    <t xml:space="preserve">création d'un pôle de santé</t>
  </si>
  <si>
    <t xml:space="preserve">Commune de BONNAT</t>
  </si>
  <si>
    <t xml:space="preserve">création d'une Maison d'Assistants Maternels (MAM)</t>
  </si>
  <si>
    <t xml:space="preserve">Communauté de communes MARCHE ET COMBRAILLE EN AQUITAINE</t>
  </si>
  <si>
    <t xml:space="preserve">réorganisation des systèmes informatiques de la communauté de communes</t>
  </si>
  <si>
    <t xml:space="preserve">Commune de CHATELUS MALVALEIX</t>
  </si>
  <si>
    <t xml:space="preserve">création d'un commerce multiservices et de réhabilitation de deux logements</t>
  </si>
  <si>
    <t xml:space="preserve">Commune de CRESSAT</t>
  </si>
  <si>
    <t xml:space="preserve">réhabilitation et rénovation énergétique de la maison "4 place de l'église" en deux logements</t>
  </si>
  <si>
    <t xml:space="preserve">Commune de GIOUX</t>
  </si>
  <si>
    <t xml:space="preserve">aménagement d'un bâtiment communal en vue de réaliser un logement</t>
  </si>
  <si>
    <t xml:space="preserve">Commune de MARSAC</t>
  </si>
  <si>
    <t xml:space="preserve">rénovation énergétique dans le centre commercial (multi-services et bar/restaurant)</t>
  </si>
  <si>
    <t xml:space="preserve">Commune de MERINCHAL</t>
  </si>
  <si>
    <t xml:space="preserve">aménagement du bourg, 2ème Tranche</t>
  </si>
  <si>
    <t xml:space="preserve">Commune de MONTBOUCHER</t>
  </si>
  <si>
    <t xml:space="preserve">isolation et mise aux normes de la mairie</t>
  </si>
  <si>
    <t xml:space="preserve">DSIL 2023</t>
  </si>
  <si>
    <t xml:space="preserve">% de l'enveloppe</t>
  </si>
  <si>
    <t xml:space="preserve">Commune de MOUTIER MALCARD</t>
  </si>
  <si>
    <t xml:space="preserve">création d'un réseau de chaleur et de rénovation énergétique de bâtiments communaux</t>
  </si>
  <si>
    <t xml:space="preserve">Arrondissement GUERET :</t>
  </si>
  <si>
    <t xml:space="preserve">Commune de NOTH</t>
  </si>
  <si>
    <t xml:space="preserve">travaux au camping municipal suite à la reprise de la gestion (Installation électrique - maçonnerie)</t>
  </si>
  <si>
    <t xml:space="preserve">Arrondissement AUBUSSON :</t>
  </si>
  <si>
    <t xml:space="preserve">Commune de NOUZIERS</t>
  </si>
  <si>
    <t xml:space="preserve">travaux de rénovation et mise aux normes du foyer rural</t>
  </si>
  <si>
    <t xml:space="preserve">Commune de SAGNAT</t>
  </si>
  <si>
    <t xml:space="preserve">réhabilitation d'un logement communal</t>
  </si>
  <si>
    <t xml:space="preserve">Commune de LA SAUNIERE</t>
  </si>
  <si>
    <t xml:space="preserve">aménagement de la salle polyvalente</t>
  </si>
  <si>
    <t xml:space="preserve">Syndicat Mixte Interdépartemental du Parc d'Activités de la Croisière en Limousin</t>
  </si>
  <si>
    <t xml:space="preserve">Réalisation de voies et réseaux divers (VRD) - aménagement paysagers et création d'un chemin mobilité douce sur le PAC</t>
  </si>
  <si>
    <t xml:space="preserve">Commune de LA SOUTERRAINE</t>
  </si>
  <si>
    <t xml:space="preserve">Chaufferie bois automatique avec réseau de chaleur</t>
  </si>
  <si>
    <t xml:space="preserve">Commune de ST QUENTIN LA CHABANNE</t>
  </si>
  <si>
    <t xml:space="preserve">Réhabilitation de l'ancienne auberge</t>
  </si>
  <si>
    <t xml:space="preserve">sous/total : DSIL "droit commun" 2023</t>
  </si>
  <si>
    <t xml:space="preserve">commune de BORD ST GEORGES</t>
  </si>
  <si>
    <t xml:space="preserve">de réhabilitation d'un logement en rez-de-chaussée d'un immeuble</t>
  </si>
  <si>
    <t xml:space="preserve">commune du DONZEIL</t>
  </si>
  <si>
    <t xml:space="preserve">de revitalisation du centre-bourg - création d'une place publique-Etude l'ARBAN du centre bourg- Phase 1</t>
  </si>
  <si>
    <t xml:space="preserve">commune de MAGNAT L'ETRANGE</t>
  </si>
  <si>
    <t xml:space="preserve">de réhabilitation d'une maison communale</t>
  </si>
  <si>
    <t xml:space="preserve">commune de ST AVIT LE PAUVRE</t>
  </si>
  <si>
    <t xml:space="preserve">d'isolation des combles du logement de la mairie et création d'une pièce dans ces combles</t>
  </si>
  <si>
    <t xml:space="preserve">commune de ST DIZIER LA TOUR</t>
  </si>
  <si>
    <t xml:space="preserve">de rénovation énergétique secrétariat de mairie</t>
  </si>
  <si>
    <t xml:space="preserve">commune de ST PRIEST</t>
  </si>
  <si>
    <t xml:space="preserve">Changement des menuiseries logements communaux</t>
  </si>
  <si>
    <t xml:space="preserve">commune de ST QUENTIN LA CHABANNE</t>
  </si>
  <si>
    <t xml:space="preserve">Rénovation d'une maison communale en bibliothèque municipale</t>
  </si>
  <si>
    <t xml:space="preserve">ST JULIEN LA GENETE</t>
  </si>
  <si>
    <t xml:space="preserve">Rénovation de deux logements communaux</t>
  </si>
  <si>
    <t xml:space="preserve">ST JULIEN LE CHATEL</t>
  </si>
  <si>
    <t xml:space="preserve">Réhabilitation énergetique de la salle polyvalente et création d'un logement social</t>
  </si>
  <si>
    <t xml:space="preserve">sous/total : DSIL "droit commun" 2023 (complément)</t>
  </si>
  <si>
    <t xml:space="preserve">Total : DSIL "droit commun" 2023</t>
  </si>
  <si>
    <t xml:space="preserve">Réhabilitation du gymnase de la Pigue</t>
  </si>
  <si>
    <t xml:space="preserve">Réfection de la toiture du collège Jacques Grancher à FELLETIN</t>
  </si>
  <si>
    <t xml:space="preserve">Amélioration de l’accueil des collégiens creusois au self</t>
  </si>
  <si>
    <t xml:space="preserve">Réhabilitation longère Etang des Landes – phase 2</t>
  </si>
  <si>
    <t xml:space="preserve">TOTAL DSID 2023</t>
  </si>
  <si>
    <t xml:space="preserve">BILAN au 31/12/2022
Subventions DSIL/DSID pour le département de la Creuse </t>
  </si>
  <si>
    <t xml:space="preserve">C2RTE</t>
  </si>
  <si>
    <t xml:space="preserve">NON</t>
  </si>
  <si>
    <t xml:space="preserve">AHUN</t>
  </si>
  <si>
    <t xml:space="preserve">Changement de chaudières dans bâtiments communaux</t>
  </si>
  <si>
    <t xml:space="preserve">C2RTE - P2
+ PVD</t>
  </si>
  <si>
    <t xml:space="preserve">AUZANCES</t>
  </si>
  <si>
    <t xml:space="preserve">Aménagement des places Jean Moulin et de l'hôtel de ville (phase 1 - déconstruction)</t>
  </si>
  <si>
    <t xml:space="preserve">C2RTE - P6</t>
  </si>
  <si>
    <t xml:space="preserve">Aménagement du site de la Chapelle</t>
  </si>
  <si>
    <t xml:space="preserve">C2RTE - 1</t>
  </si>
  <si>
    <t xml:space="preserve">BENEVENT L'ABBAYE</t>
  </si>
  <si>
    <t xml:space="preserve">Réhabilitation de la maison Joly par la création de 2 commerces au rez-de-chaussée et de trois logements  dans les étages</t>
  </si>
  <si>
    <t xml:space="preserve">BUSSIERE ST GEORGES</t>
  </si>
  <si>
    <t xml:space="preserve">Réhabilitation d'un bâtiment communal en logement et création d'une Maison d'Assistance Maternelle (MAM)</t>
  </si>
  <si>
    <t xml:space="preserve">PVD</t>
  </si>
  <si>
    <t xml:space="preserve">Réhabilitation du réseau d'assainissement du bourg de BETETE 2ème tranche</t>
  </si>
  <si>
    <t xml:space="preserve">C2RTE - 2</t>
  </si>
  <si>
    <t xml:space="preserve">CC PAYS DUNOIS</t>
  </si>
  <si>
    <t xml:space="preserve">Extension de l'entreprise "La ligne Verte" sur la commune de Crozant</t>
  </si>
  <si>
    <t xml:space="preserve">C2RTE - action 2</t>
  </si>
  <si>
    <t xml:space="preserve">CC PAYS SOSTRANIEN</t>
  </si>
  <si>
    <t xml:space="preserve">Création de l'accueil de loisirs sans hébergement "Les Loupiots" à la Souterraine</t>
  </si>
  <si>
    <t xml:space="preserve">C2RTE - action 1</t>
  </si>
  <si>
    <t xml:space="preserve">Acquisition et réhabilitation des bâtiments industriels "De Fursac" à la Souterraine</t>
  </si>
  <si>
    <t xml:space="preserve">C2RTE - action 5</t>
  </si>
  <si>
    <t xml:space="preserve">CELETTE (la)</t>
  </si>
  <si>
    <t xml:space="preserve">Rénovation et la réhabilitation d'un bâtiment communal en chambres (mises à la disposition de l'auberge) 3*</t>
  </si>
  <si>
    <t xml:space="preserve">CHAMPSANGLARD</t>
  </si>
  <si>
    <t xml:space="preserve">Réhabilitation d'un bâtiment communal en deux logements (isolation toiture et du bâtiment - </t>
  </si>
  <si>
    <t xml:space="preserve">C2RTE - action 3</t>
  </si>
  <si>
    <t xml:space="preserve">CHAPELLE TAILLEFERT (LA)</t>
  </si>
  <si>
    <t xml:space="preserve">Aménagement du bourg</t>
  </si>
  <si>
    <t xml:space="preserve">CLAIRAVAUX</t>
  </si>
  <si>
    <t xml:space="preserve">Aménagement d'un local à but commercial (+ étude thermique)</t>
  </si>
  <si>
    <t xml:space="preserve">C2RTE - action 50</t>
  </si>
  <si>
    <t xml:space="preserve">COLONDANNES</t>
  </si>
  <si>
    <t xml:space="preserve">Réhabilitation d'un bâtiment en commerce et logement</t>
  </si>
  <si>
    <t xml:space="preserve">non</t>
  </si>
  <si>
    <t xml:space="preserve">CROZANT</t>
  </si>
  <si>
    <t xml:space="preserve">Réhabilitation de l'ancienne école (lot 1 et lot 2) agrandissement de l'entreprise  "Ligne Verte" - gros œuvre démolition couverture et charpente</t>
  </si>
  <si>
    <t xml:space="preserve">CROZE</t>
  </si>
  <si>
    <t xml:space="preserve">Réhabilitation de l'ancienne poste en logement (12 La Grattade)</t>
  </si>
  <si>
    <t xml:space="preserve">DONTREIX</t>
  </si>
  <si>
    <t xml:space="preserve">Réaménagement et agrandissement de la salle polyvalente</t>
  </si>
  <si>
    <t xml:space="preserve">FENIERS</t>
  </si>
  <si>
    <t xml:space="preserve">Réhabilitation de la maison paysanne en maison des associations (rénovation énergétique)</t>
  </si>
  <si>
    <t xml:space="preserve">GENTIOUX PIGEROLLES</t>
  </si>
  <si>
    <t xml:space="preserve">Rénovation thermique du bâtiment communal "Maison Pérolle" (bar et petite restauration)</t>
  </si>
  <si>
    <t xml:space="preserve">C2RTE - ACTION 9 / PVD</t>
  </si>
  <si>
    <t xml:space="preserve">GOUZON</t>
  </si>
  <si>
    <t xml:space="preserve">Rénovation d'un bâtiment communal pour un commerce et logement</t>
  </si>
  <si>
    <t xml:space="preserve">Acquisition et rénovation d'une maison au 5 faubourg St Jacques</t>
  </si>
  <si>
    <t xml:space="preserve">C2RTE - PVD</t>
  </si>
  <si>
    <t xml:space="preserve">Rénovation d'une maison au 2 faubourg St Jacques (inscrite au patrimoine monument historique) destination : logement communal</t>
  </si>
  <si>
    <t xml:space="preserve">C2RTE - P2/ PVD</t>
  </si>
  <si>
    <t xml:space="preserve">Réalisation d'un parking avec ombrières (acquisition et aménagement)</t>
  </si>
  <si>
    <t xml:space="preserve">C2RTE - P1</t>
  </si>
  <si>
    <t xml:space="preserve">MAINSAT</t>
  </si>
  <si>
    <t xml:space="preserve">Réaménagement du logement du restaurant (isolation, double vitrage, …) + 2ème étage (chambres d'hôtes)</t>
  </si>
  <si>
    <t xml:space="preserve">C2RTE - P2 / PVD</t>
  </si>
  <si>
    <t xml:space="preserve">MERINCHAL</t>
  </si>
  <si>
    <t xml:space="preserve">Aménagement bourg 1ère tranche</t>
  </si>
  <si>
    <t xml:space="preserve">C2RTE - ACTION 9</t>
  </si>
  <si>
    <t xml:space="preserve">Rénovation énergétique dans un logement communal (chaudière - ventilation - porte isolation et isolation)</t>
  </si>
  <si>
    <t xml:space="preserve">PARSAC RIMONDEIX</t>
  </si>
  <si>
    <t xml:space="preserve">Rénovation de logement dont celui destiné à la MAM</t>
  </si>
  <si>
    <t xml:space="preserve">PEYRAT LA NONIERE</t>
  </si>
  <si>
    <t xml:space="preserve">Isolation du pignon du bâtiment cabinet médical</t>
  </si>
  <si>
    <t xml:space="preserve">ST AGNANT DE VERSILLAT</t>
  </si>
  <si>
    <t xml:space="preserve">Changement de chaudière (bio-fioul) dans un logement communal</t>
  </si>
  <si>
    <t xml:space="preserve">SAINT-PRIEST</t>
  </si>
  <si>
    <t xml:space="preserve">Changement de menuiseires dans un logement communal</t>
  </si>
  <si>
    <t xml:space="preserve">SARDENT</t>
  </si>
  <si>
    <t xml:space="preserve">Réhabilitation et rénovation énergétique d'un bâtiment communal (bar-restaurant)</t>
  </si>
  <si>
    <t xml:space="preserve">Mobilités douces boulevard Mestadier 2T</t>
  </si>
  <si>
    <t xml:space="preserve">ST LAURENT</t>
  </si>
  <si>
    <t xml:space="preserve">Rénovation d'un bâtiment (mairie, logement et Micro-crêche) Mme Galleran</t>
  </si>
  <si>
    <t xml:space="preserve">ST ORADOUX DE CHIROUZE</t>
  </si>
  <si>
    <t xml:space="preserve">Acquisition et remise aux normes du restaurant "Le Fil de l'eau"</t>
  </si>
  <si>
    <t xml:space="preserve">ST SULPICE LES CHAMPS</t>
  </si>
  <si>
    <t xml:space="preserve">Réhabilitation et rénovation énergétique des logements de la gendarmerie</t>
  </si>
  <si>
    <t xml:space="preserve">VALLIERE</t>
  </si>
  <si>
    <t xml:space="preserve">Réhabilitation d'un local commercial</t>
  </si>
  <si>
    <t xml:space="preserve">C2RTE - P3</t>
  </si>
  <si>
    <t xml:space="preserve">VILLENEUVE (LA)</t>
  </si>
  <si>
    <t xml:space="preserve">Déplacement de la mairie - Mise aux normes accessibilité et rénovation énergétique</t>
  </si>
  <si>
    <t xml:space="preserve">Total : DSIL "droit commun" 2022</t>
  </si>
  <si>
    <t xml:space="preserve">Montant Subvention </t>
  </si>
  <si>
    <t xml:space="preserve">Collège de Crocq - Renforcement de la structure</t>
  </si>
  <si>
    <t xml:space="preserve">Collège d'Auzances - Aménagement de la cour</t>
  </si>
  <si>
    <t xml:space="preserve">Collège de Chatelus Malvaleix - Création d'une chaufferie Biomasse</t>
  </si>
  <si>
    <t xml:space="preserve">Collège de Chénérailles - Création d'une chaufferie Biomasse</t>
  </si>
  <si>
    <t xml:space="preserve">TOTAL DSID 2022 "Part projets" :</t>
  </si>
  <si>
    <t xml:space="preserve">Réaménagement du logement du restaurant (isolation, double vitrage,…) + 2ème étage (chambres d'hôtes)</t>
  </si>
  <si>
    <t xml:space="preserve">Changement de menuiseries dans un logement communal</t>
  </si>
  <si>
    <t xml:space="preserve">Rénovation d'un bâtiment (mairie, logement et Micro-crèche) Mme Galleran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</si>
</sst>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.00\ [$€]_-;\-* #,##0.00\ [$€]_-;_-* \-??\ [$€]_-;_-@_-"/>
    <numFmt numFmtId="166" formatCode="_-* #,##0.00\ _€_-;\-* #,##0.00\ _€_-;_-* \-??\ _€_-;_-@_-"/>
    <numFmt numFmtId="167" formatCode="_-* #,##0.00\ _F_-;\-* #,##0.00\ _F_-;_-* \-??\ _F_-;_-@_-"/>
    <numFmt numFmtId="168" formatCode="0\ %"/>
    <numFmt numFmtId="169" formatCode="#,##0.00\ [$€-40C];[RED]\-#,##0.00\ [$€-40C]"/>
    <numFmt numFmtId="170" formatCode="0.00\ %"/>
    <numFmt numFmtId="171" formatCode="_-* #,##0.00\ [$€-1]_-;\-* #,##0.00\ [$€-1]_-;_-* \-??\ [$€-1]_-;_-@_-"/>
    <numFmt numFmtId="172" formatCode="#,##0.00"/>
    <numFmt numFmtId="173" formatCode="_-* #,##0.00\ _€_-;\-* #,##0.00\ _€_-;_-* \-??\ _€_-;_-@_-"/>
    <numFmt numFmtId="174" formatCode="0.00\ %"/>
  </numFmts>
  <fonts count="24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0"/>
      <charset val="1"/>
    </font>
    <font>
      <sz val="12"/>
      <color rgb="FF000000"/>
      <name val="Arial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2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sz val="8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sz val="12"/>
      <name val="Arial"/>
      <family val="2"/>
      <charset val="1"/>
    </font>
    <font>
      <b val="true"/>
      <sz val="12"/>
      <name val="Arial"/>
      <family val="2"/>
      <charset val="1"/>
    </font>
    <font>
      <sz val="9"/>
      <color rgb="FF000000"/>
      <name val="Arial"/>
      <family val="2"/>
      <charset val="1"/>
    </font>
    <font>
      <sz val="13"/>
      <name val="Arial"/>
      <family val="2"/>
      <charset val="1"/>
    </font>
    <font>
      <b val="true"/>
      <sz val="11"/>
      <name val="Arial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FFC000"/>
        <bgColor rgb="FFFF9900"/>
      </patternFill>
    </fill>
    <fill>
      <patternFill patternType="solid">
        <fgColor rgb="FF9DC3E6"/>
        <bgColor rgb="FFC0C0C0"/>
      </patternFill>
    </fill>
    <fill>
      <patternFill patternType="solid">
        <fgColor rgb="FFBDD7EE"/>
        <bgColor rgb="FFC0C0C0"/>
      </patternFill>
    </fill>
    <fill>
      <patternFill patternType="solid">
        <fgColor rgb="FF008000"/>
        <bgColor rgb="FF00808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/>
      <diagonal/>
    </border>
  </borders>
  <cellStyleXfs count="3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3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167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8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" xfId="3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5" xfId="3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7" fillId="0" borderId="5" xfId="3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14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8" fillId="0" borderId="6" xfId="2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5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9" fontId="1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5" xfId="32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4" fillId="5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5" fillId="5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15" fillId="5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6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4" borderId="6" xfId="3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1" fontId="11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2" fontId="20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4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3" fontId="4" fillId="0" borderId="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5" fillId="0" borderId="6" xfId="19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6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6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7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5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5" fillId="7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8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8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2" fontId="2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3" fillId="5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23" fillId="5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3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3" fillId="7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3" fillId="7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2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uro" xfId="20"/>
    <cellStyle name="Euro 2" xfId="21"/>
    <cellStyle name="Euro 2 2" xfId="22"/>
    <cellStyle name="Euro 3" xfId="23"/>
    <cellStyle name="Milliers 2" xfId="24"/>
    <cellStyle name="Milliers 2 2" xfId="25"/>
    <cellStyle name="Normal 2" xfId="26"/>
    <cellStyle name="Normal 2 2" xfId="27"/>
    <cellStyle name="Normal 3" xfId="28"/>
    <cellStyle name="Normal 4" xfId="29"/>
    <cellStyle name="Pourcentage 2" xfId="30"/>
    <cellStyle name="Pourcentage 3" xfId="31"/>
    <cellStyle name="row_style" xfId="32"/>
    <cellStyle name="Excel Built-in Explanatory Text" xfId="33"/>
  </cellStyles>
  <dxfs count="5">
    <dxf>
      <fill>
        <patternFill patternType="solid">
          <fgColor rgb="FFCCFFCC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FFFFFF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8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A2" activeCellId="0" sqref="A2"/>
    </sheetView>
  </sheetViews>
  <sheetFormatPr defaultColWidth="10.37890625" defaultRowHeight="14.25" zeroHeight="false" outlineLevelRow="0" outlineLevelCol="0"/>
  <cols>
    <col collapsed="false" customWidth="true" hidden="false" outlineLevel="0" max="1" min="1" style="1" width="13.25"/>
    <col collapsed="false" customWidth="true" hidden="false" outlineLevel="0" max="2" min="2" style="1" width="30.62"/>
    <col collapsed="false" customWidth="true" hidden="false" outlineLevel="0" max="3" min="3" style="2" width="42.75"/>
    <col collapsed="false" customWidth="true" hidden="false" outlineLevel="0" max="4" min="4" style="1" width="16"/>
    <col collapsed="false" customWidth="true" hidden="false" outlineLevel="0" max="5" min="5" style="2" width="8.88"/>
    <col collapsed="false" customWidth="true" hidden="false" outlineLevel="0" max="6" min="6" style="1" width="19.75"/>
    <col collapsed="false" customWidth="true" hidden="false" outlineLevel="0" max="7" min="7" style="3" width="14.62"/>
    <col collapsed="false" customWidth="true" hidden="false" outlineLevel="0" max="8" min="8" style="3" width="7.5"/>
    <col collapsed="false" customWidth="false" hidden="false" outlineLevel="0" max="1023" min="9" style="1" width="10.38"/>
  </cols>
  <sheetData>
    <row r="1" s="5" customFormat="true" ht="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s="5" customFormat="true" ht="27" hidden="false" customHeight="true" outlineLevel="0" collapsed="false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customFormat="false" ht="25.5" hidden="false" customHeight="false" outlineLevel="0" collapsed="false">
      <c r="A3" s="13" t="s">
        <v>9</v>
      </c>
      <c r="B3" s="14" t="s">
        <v>10</v>
      </c>
      <c r="C3" s="14" t="s">
        <v>11</v>
      </c>
      <c r="D3" s="15" t="n">
        <v>5928.56</v>
      </c>
      <c r="E3" s="16" t="n">
        <f aca="false">F3/D3</f>
        <v>0.350000674700096</v>
      </c>
      <c r="F3" s="17" t="n">
        <v>2075</v>
      </c>
      <c r="G3" s="18"/>
      <c r="H3" s="18"/>
    </row>
    <row r="4" customFormat="false" ht="25.5" hidden="false" customHeight="false" outlineLevel="0" collapsed="false">
      <c r="A4" s="13" t="s">
        <v>9</v>
      </c>
      <c r="B4" s="19" t="s">
        <v>12</v>
      </c>
      <c r="C4" s="20" t="s">
        <v>13</v>
      </c>
      <c r="D4" s="21" t="n">
        <v>2910.7</v>
      </c>
      <c r="E4" s="16" t="n">
        <f aca="false">F4/D4</f>
        <v>0.350001717799842</v>
      </c>
      <c r="F4" s="17" t="n">
        <v>1018.75</v>
      </c>
      <c r="G4" s="18"/>
      <c r="H4" s="18"/>
    </row>
    <row r="5" customFormat="false" ht="25.5" hidden="false" customHeight="false" outlineLevel="0" collapsed="false">
      <c r="A5" s="13" t="s">
        <v>9</v>
      </c>
      <c r="B5" s="14" t="s">
        <v>14</v>
      </c>
      <c r="C5" s="14" t="s">
        <v>15</v>
      </c>
      <c r="D5" s="15" t="n">
        <v>17867.49</v>
      </c>
      <c r="E5" s="16" t="n">
        <f aca="false">F5/D5</f>
        <v>0.349999916048645</v>
      </c>
      <c r="F5" s="17" t="n">
        <v>6253.62</v>
      </c>
      <c r="G5" s="18"/>
      <c r="H5" s="18"/>
    </row>
    <row r="6" customFormat="false" ht="25.5" hidden="false" customHeight="false" outlineLevel="0" collapsed="false">
      <c r="A6" s="13" t="s">
        <v>9</v>
      </c>
      <c r="B6" s="14" t="s">
        <v>16</v>
      </c>
      <c r="C6" s="14" t="s">
        <v>17</v>
      </c>
      <c r="D6" s="15" t="n">
        <v>14637.62</v>
      </c>
      <c r="E6" s="16" t="n">
        <f aca="false">F6/D6</f>
        <v>0.350000204951351</v>
      </c>
      <c r="F6" s="17" t="n">
        <v>5123.17</v>
      </c>
      <c r="G6" s="18"/>
      <c r="H6" s="18"/>
    </row>
    <row r="7" customFormat="false" ht="22.5" hidden="false" customHeight="false" outlineLevel="0" collapsed="false">
      <c r="A7" s="13" t="s">
        <v>9</v>
      </c>
      <c r="B7" s="19" t="s">
        <v>18</v>
      </c>
      <c r="C7" s="19" t="s">
        <v>19</v>
      </c>
      <c r="D7" s="21" t="n">
        <v>16134.03</v>
      </c>
      <c r="E7" s="16" t="n">
        <f aca="false">F7/D7</f>
        <v>0.349999969009603</v>
      </c>
      <c r="F7" s="17" t="n">
        <v>5646.91</v>
      </c>
      <c r="G7" s="18"/>
      <c r="H7" s="18"/>
    </row>
    <row r="8" customFormat="false" ht="25.5" hidden="false" customHeight="false" outlineLevel="0" collapsed="false">
      <c r="A8" s="13" t="s">
        <v>9</v>
      </c>
      <c r="B8" s="14" t="s">
        <v>20</v>
      </c>
      <c r="C8" s="14" t="s">
        <v>21</v>
      </c>
      <c r="D8" s="15" t="n">
        <v>79636.37</v>
      </c>
      <c r="E8" s="16" t="n">
        <f aca="false">F8/D8</f>
        <v>0.350000006278538</v>
      </c>
      <c r="F8" s="17" t="n">
        <v>27872.73</v>
      </c>
      <c r="G8" s="18"/>
      <c r="H8" s="18"/>
    </row>
    <row r="9" customFormat="false" ht="25.5" hidden="false" customHeight="false" outlineLevel="0" collapsed="false">
      <c r="A9" s="13" t="s">
        <v>9</v>
      </c>
      <c r="B9" s="19" t="s">
        <v>22</v>
      </c>
      <c r="C9" s="19" t="s">
        <v>23</v>
      </c>
      <c r="D9" s="21" t="n">
        <v>12332.91</v>
      </c>
      <c r="E9" s="16" t="n">
        <f aca="false">F9/D9</f>
        <v>0.350000121625796</v>
      </c>
      <c r="F9" s="17" t="n">
        <v>4316.52</v>
      </c>
      <c r="G9" s="18"/>
      <c r="H9" s="18"/>
    </row>
    <row r="10" customFormat="false" ht="22.5" hidden="false" customHeight="false" outlineLevel="0" collapsed="false">
      <c r="A10" s="13" t="s">
        <v>9</v>
      </c>
      <c r="B10" s="14" t="s">
        <v>24</v>
      </c>
      <c r="C10" s="14" t="s">
        <v>25</v>
      </c>
      <c r="D10" s="15" t="n">
        <v>190521.19</v>
      </c>
      <c r="E10" s="16" t="n">
        <f aca="false">F10/D10</f>
        <v>0.35000001837066</v>
      </c>
      <c r="F10" s="17" t="n">
        <v>66682.42</v>
      </c>
      <c r="G10" s="18"/>
      <c r="H10" s="18"/>
    </row>
    <row r="11" customFormat="false" ht="22.5" hidden="false" customHeight="false" outlineLevel="0" collapsed="false">
      <c r="A11" s="13" t="s">
        <v>9</v>
      </c>
      <c r="B11" s="14" t="s">
        <v>26</v>
      </c>
      <c r="C11" s="14" t="s">
        <v>27</v>
      </c>
      <c r="D11" s="15" t="n">
        <v>24955</v>
      </c>
      <c r="E11" s="16" t="n">
        <f aca="false">F11/D11</f>
        <v>0.35</v>
      </c>
      <c r="F11" s="17" t="n">
        <v>8734.25</v>
      </c>
      <c r="G11" s="18"/>
      <c r="H11" s="18"/>
    </row>
    <row r="12" customFormat="false" ht="25.5" hidden="false" customHeight="false" outlineLevel="0" collapsed="false">
      <c r="A12" s="13" t="s">
        <v>9</v>
      </c>
      <c r="B12" s="14" t="s">
        <v>28</v>
      </c>
      <c r="C12" s="14" t="s">
        <v>29</v>
      </c>
      <c r="D12" s="15" t="n">
        <v>28354.8</v>
      </c>
      <c r="E12" s="16" t="n">
        <f aca="false">F12/D12</f>
        <v>0.35</v>
      </c>
      <c r="F12" s="17" t="n">
        <v>9924.18</v>
      </c>
      <c r="G12" s="18"/>
      <c r="H12" s="18"/>
    </row>
    <row r="13" customFormat="false" ht="25.5" hidden="false" customHeight="false" outlineLevel="0" collapsed="false">
      <c r="A13" s="13" t="s">
        <v>9</v>
      </c>
      <c r="B13" s="14" t="s">
        <v>30</v>
      </c>
      <c r="C13" s="14" t="s">
        <v>31</v>
      </c>
      <c r="D13" s="15" t="n">
        <v>7592.11</v>
      </c>
      <c r="E13" s="16" t="n">
        <f aca="false">F13/D13</f>
        <v>0.350000197573534</v>
      </c>
      <c r="F13" s="17" t="n">
        <v>2657.24</v>
      </c>
      <c r="G13" s="18"/>
      <c r="H13" s="18"/>
    </row>
    <row r="14" customFormat="false" ht="25.5" hidden="false" customHeight="false" outlineLevel="0" collapsed="false">
      <c r="A14" s="13" t="s">
        <v>9</v>
      </c>
      <c r="B14" s="14" t="s">
        <v>32</v>
      </c>
      <c r="C14" s="14" t="s">
        <v>33</v>
      </c>
      <c r="D14" s="15" t="n">
        <v>14762.67</v>
      </c>
      <c r="E14" s="16" t="n">
        <f aca="false">F14/D14</f>
        <v>0.349999695177092</v>
      </c>
      <c r="F14" s="17" t="n">
        <v>5166.93</v>
      </c>
      <c r="G14" s="18"/>
      <c r="H14" s="18"/>
    </row>
    <row r="15" customFormat="false" ht="22.5" hidden="false" customHeight="false" outlineLevel="0" collapsed="false">
      <c r="A15" s="13" t="s">
        <v>9</v>
      </c>
      <c r="B15" s="14" t="s">
        <v>34</v>
      </c>
      <c r="C15" s="14" t="s">
        <v>35</v>
      </c>
      <c r="D15" s="15" t="n">
        <v>9147.5</v>
      </c>
      <c r="E15" s="16" t="n">
        <f aca="false">F15/D15</f>
        <v>0.350000546597431</v>
      </c>
      <c r="F15" s="17" t="n">
        <v>3201.63</v>
      </c>
      <c r="G15" s="18"/>
      <c r="H15" s="18"/>
    </row>
    <row r="16" customFormat="false" ht="22.5" hidden="false" customHeight="false" outlineLevel="0" collapsed="false">
      <c r="A16" s="13" t="s">
        <v>9</v>
      </c>
      <c r="B16" s="14" t="s">
        <v>36</v>
      </c>
      <c r="C16" s="14" t="s">
        <v>37</v>
      </c>
      <c r="D16" s="15" t="n">
        <v>21252.6</v>
      </c>
      <c r="E16" s="16" t="n">
        <f aca="false">F16/D16</f>
        <v>0.35</v>
      </c>
      <c r="F16" s="17" t="n">
        <v>7438.41</v>
      </c>
      <c r="G16" s="18"/>
      <c r="H16" s="18"/>
    </row>
    <row r="17" customFormat="false" ht="38.25" hidden="false" customHeight="false" outlineLevel="0" collapsed="false">
      <c r="A17" s="13" t="s">
        <v>9</v>
      </c>
      <c r="B17" s="14" t="s">
        <v>38</v>
      </c>
      <c r="C17" s="14" t="s">
        <v>39</v>
      </c>
      <c r="D17" s="15" t="n">
        <v>19228.11</v>
      </c>
      <c r="E17" s="16" t="n">
        <f aca="false">F17/D17</f>
        <v>0.350000078010787</v>
      </c>
      <c r="F17" s="17" t="n">
        <v>6729.84</v>
      </c>
      <c r="G17" s="18"/>
      <c r="H17" s="18"/>
    </row>
    <row r="18" customFormat="false" ht="25.5" hidden="false" customHeight="false" outlineLevel="0" collapsed="false">
      <c r="A18" s="13" t="s">
        <v>9</v>
      </c>
      <c r="B18" s="14" t="s">
        <v>40</v>
      </c>
      <c r="C18" s="14" t="s">
        <v>41</v>
      </c>
      <c r="D18" s="15" t="n">
        <v>43658.44</v>
      </c>
      <c r="E18" s="16" t="n">
        <f aca="false">F18/D18</f>
        <v>0.349999908379686</v>
      </c>
      <c r="F18" s="17" t="n">
        <v>15280.45</v>
      </c>
      <c r="G18" s="18"/>
      <c r="H18" s="18"/>
    </row>
    <row r="19" customFormat="false" ht="25.5" hidden="false" customHeight="false" outlineLevel="0" collapsed="false">
      <c r="A19" s="13" t="s">
        <v>9</v>
      </c>
      <c r="B19" s="14" t="s">
        <v>42</v>
      </c>
      <c r="C19" s="14" t="s">
        <v>43</v>
      </c>
      <c r="D19" s="15" t="n">
        <v>88312.8</v>
      </c>
      <c r="E19" s="16" t="n">
        <f aca="false">F19/D19</f>
        <v>0.35</v>
      </c>
      <c r="F19" s="17" t="n">
        <v>30909.48</v>
      </c>
      <c r="G19" s="18"/>
      <c r="H19" s="18"/>
    </row>
    <row r="20" customFormat="false" ht="25.5" hidden="false" customHeight="false" outlineLevel="0" collapsed="false">
      <c r="A20" s="13" t="s">
        <v>9</v>
      </c>
      <c r="B20" s="14" t="s">
        <v>44</v>
      </c>
      <c r="C20" s="14" t="s">
        <v>45</v>
      </c>
      <c r="D20" s="15" t="n">
        <v>19691.18</v>
      </c>
      <c r="E20" s="16" t="n">
        <f aca="false">F20/D20</f>
        <v>0.349999847647525</v>
      </c>
      <c r="F20" s="17" t="n">
        <v>6891.91</v>
      </c>
      <c r="G20" s="18"/>
      <c r="H20" s="18"/>
    </row>
    <row r="21" customFormat="false" ht="25.5" hidden="false" customHeight="false" outlineLevel="0" collapsed="false">
      <c r="A21" s="13" t="s">
        <v>9</v>
      </c>
      <c r="B21" s="14" t="s">
        <v>46</v>
      </c>
      <c r="C21" s="14" t="s">
        <v>47</v>
      </c>
      <c r="D21" s="15" t="n">
        <v>19079.53</v>
      </c>
      <c r="E21" s="16" t="n">
        <f aca="false">F21/D21</f>
        <v>0.350000235854866</v>
      </c>
      <c r="F21" s="17" t="n">
        <v>6677.84</v>
      </c>
      <c r="G21" s="18"/>
      <c r="H21" s="18"/>
    </row>
    <row r="22" customFormat="false" ht="25.5" hidden="false" customHeight="false" outlineLevel="0" collapsed="false">
      <c r="A22" s="13" t="s">
        <v>9</v>
      </c>
      <c r="B22" s="14" t="s">
        <v>48</v>
      </c>
      <c r="C22" s="14" t="s">
        <v>49</v>
      </c>
      <c r="D22" s="15" t="n">
        <v>47701.44</v>
      </c>
      <c r="E22" s="16" t="n">
        <f aca="false">F22/D22</f>
        <v>0.349999916145089</v>
      </c>
      <c r="F22" s="17" t="n">
        <v>16695.5</v>
      </c>
      <c r="G22" s="18"/>
      <c r="H22" s="18"/>
    </row>
    <row r="23" customFormat="false" ht="25.5" hidden="false" customHeight="false" outlineLevel="0" collapsed="false">
      <c r="A23" s="13" t="s">
        <v>9</v>
      </c>
      <c r="B23" s="14" t="s">
        <v>50</v>
      </c>
      <c r="C23" s="14" t="s">
        <v>51</v>
      </c>
      <c r="D23" s="15" t="n">
        <v>21069</v>
      </c>
      <c r="E23" s="16" t="n">
        <f aca="false">F23/D23</f>
        <v>0.35</v>
      </c>
      <c r="F23" s="17" t="n">
        <v>7374.15</v>
      </c>
    </row>
    <row r="24" customFormat="false" ht="22.5" hidden="false" customHeight="false" outlineLevel="0" collapsed="false">
      <c r="A24" s="13" t="s">
        <v>9</v>
      </c>
      <c r="B24" s="14" t="s">
        <v>52</v>
      </c>
      <c r="C24" s="14" t="s">
        <v>53</v>
      </c>
      <c r="D24" s="15" t="n">
        <v>10241.77</v>
      </c>
      <c r="E24" s="16" t="n">
        <f aca="false">F24/D24</f>
        <v>0.350000048819686</v>
      </c>
      <c r="F24" s="17" t="n">
        <v>3584.62</v>
      </c>
    </row>
    <row r="25" customFormat="false" ht="25.5" hidden="false" customHeight="false" outlineLevel="0" collapsed="false">
      <c r="A25" s="13" t="s">
        <v>9</v>
      </c>
      <c r="B25" s="14" t="s">
        <v>54</v>
      </c>
      <c r="C25" s="14" t="s">
        <v>55</v>
      </c>
      <c r="D25" s="15" t="n">
        <v>13932.37</v>
      </c>
      <c r="E25" s="16" t="n">
        <f aca="false">F25/D25</f>
        <v>0.350000035887649</v>
      </c>
      <c r="F25" s="17" t="n">
        <v>4876.33</v>
      </c>
    </row>
    <row r="26" customFormat="false" ht="25.5" hidden="false" customHeight="false" outlineLevel="0" collapsed="false">
      <c r="A26" s="13" t="s">
        <v>56</v>
      </c>
      <c r="B26" s="14" t="s">
        <v>57</v>
      </c>
      <c r="C26" s="14" t="s">
        <v>58</v>
      </c>
      <c r="D26" s="15" t="n">
        <v>139523</v>
      </c>
      <c r="E26" s="16" t="n">
        <f aca="false">F26/D26</f>
        <v>0.373276950753639</v>
      </c>
      <c r="F26" s="17" t="n">
        <v>52080.72</v>
      </c>
    </row>
    <row r="27" customFormat="false" ht="25.5" hidden="false" customHeight="false" outlineLevel="0" collapsed="false">
      <c r="A27" s="13" t="s">
        <v>56</v>
      </c>
      <c r="B27" s="14" t="s">
        <v>59</v>
      </c>
      <c r="C27" s="14" t="s">
        <v>60</v>
      </c>
      <c r="D27" s="15" t="n">
        <v>96704.49</v>
      </c>
      <c r="E27" s="16" t="n">
        <f aca="false">F27/D27</f>
        <v>0.599999958636874</v>
      </c>
      <c r="F27" s="17" t="n">
        <v>58022.69</v>
      </c>
    </row>
    <row r="28" customFormat="false" ht="25.5" hidden="false" customHeight="false" outlineLevel="0" collapsed="false">
      <c r="A28" s="13" t="s">
        <v>56</v>
      </c>
      <c r="B28" s="14" t="s">
        <v>61</v>
      </c>
      <c r="C28" s="14" t="s">
        <v>62</v>
      </c>
      <c r="D28" s="15" t="n">
        <v>998978</v>
      </c>
      <c r="E28" s="16" t="n">
        <f aca="false">F28/D28</f>
        <v>0.649557848120779</v>
      </c>
      <c r="F28" s="17" t="n">
        <v>648894</v>
      </c>
    </row>
    <row r="29" customFormat="false" ht="25.5" hidden="false" customHeight="false" outlineLevel="0" collapsed="false">
      <c r="A29" s="13" t="s">
        <v>56</v>
      </c>
      <c r="B29" s="14" t="s">
        <v>63</v>
      </c>
      <c r="C29" s="14" t="s">
        <v>64</v>
      </c>
      <c r="D29" s="15" t="n">
        <v>700400</v>
      </c>
      <c r="E29" s="16" t="n">
        <f aca="false">F29/D29</f>
        <v>0.704771773272416</v>
      </c>
      <c r="F29" s="17" t="n">
        <v>493622.15</v>
      </c>
    </row>
    <row r="30" customFormat="false" ht="25.5" hidden="false" customHeight="false" outlineLevel="0" collapsed="false">
      <c r="A30" s="13" t="s">
        <v>56</v>
      </c>
      <c r="B30" s="14" t="s">
        <v>65</v>
      </c>
      <c r="C30" s="14" t="s">
        <v>66</v>
      </c>
      <c r="D30" s="15" t="n">
        <v>82825</v>
      </c>
      <c r="E30" s="16" t="n">
        <f aca="false">F30/D30</f>
        <v>0.546453365529731</v>
      </c>
      <c r="F30" s="17" t="n">
        <v>45260</v>
      </c>
    </row>
    <row r="31" customFormat="false" ht="20.25" hidden="false" customHeight="false" outlineLevel="0" collapsed="false">
      <c r="A31" s="13" t="s">
        <v>56</v>
      </c>
      <c r="B31" s="14" t="s">
        <v>67</v>
      </c>
      <c r="C31" s="14" t="s">
        <v>68</v>
      </c>
      <c r="D31" s="15" t="n">
        <v>830349</v>
      </c>
      <c r="E31" s="16" t="n">
        <v>0.4358</v>
      </c>
      <c r="F31" s="17" t="n">
        <v>361886</v>
      </c>
    </row>
    <row r="32" customFormat="false" ht="28.5" hidden="false" customHeight="false" outlineLevel="0" collapsed="false">
      <c r="A32" s="13" t="s">
        <v>56</v>
      </c>
      <c r="B32" s="14" t="s">
        <v>69</v>
      </c>
      <c r="C32" s="22" t="s">
        <v>70</v>
      </c>
      <c r="D32" s="15" t="n">
        <v>95517.54</v>
      </c>
      <c r="E32" s="16" t="n">
        <f aca="false">F32/D32</f>
        <v>0.799999664982997</v>
      </c>
      <c r="F32" s="17" t="n">
        <v>76414</v>
      </c>
    </row>
    <row r="33" customFormat="false" ht="28.5" hidden="false" customHeight="false" outlineLevel="0" collapsed="false">
      <c r="A33" s="13" t="s">
        <v>56</v>
      </c>
      <c r="B33" s="14" t="s">
        <v>71</v>
      </c>
      <c r="C33" s="22" t="s">
        <v>72</v>
      </c>
      <c r="D33" s="15" t="n">
        <v>55000</v>
      </c>
      <c r="E33" s="16" t="n">
        <f aca="false">F33/D33</f>
        <v>0.4</v>
      </c>
      <c r="F33" s="17" t="n">
        <v>22000</v>
      </c>
    </row>
    <row r="34" customFormat="false" ht="20.25" hidden="false" customHeight="false" outlineLevel="0" collapsed="false">
      <c r="A34" s="13" t="s">
        <v>56</v>
      </c>
      <c r="B34" s="14" t="s">
        <v>73</v>
      </c>
      <c r="C34" s="14" t="s">
        <v>74</v>
      </c>
      <c r="D34" s="15" t="n">
        <v>402465</v>
      </c>
      <c r="E34" s="16" t="n">
        <f aca="false">F34/D34</f>
        <v>0.3</v>
      </c>
      <c r="F34" s="17" t="n">
        <v>120739.5</v>
      </c>
    </row>
    <row r="35" customFormat="false" ht="25.5" hidden="false" customHeight="false" outlineLevel="0" collapsed="false">
      <c r="A35" s="13" t="s">
        <v>56</v>
      </c>
      <c r="B35" s="14" t="s">
        <v>75</v>
      </c>
      <c r="C35" s="14" t="s">
        <v>76</v>
      </c>
      <c r="D35" s="15" t="n">
        <v>875068</v>
      </c>
      <c r="E35" s="16" t="n">
        <v>0.7</v>
      </c>
      <c r="F35" s="17" t="n">
        <v>444661.71</v>
      </c>
    </row>
    <row r="36" customFormat="false" ht="25.5" hidden="false" customHeight="false" outlineLevel="0" collapsed="false">
      <c r="A36" s="13" t="s">
        <v>56</v>
      </c>
      <c r="B36" s="14" t="s">
        <v>46</v>
      </c>
      <c r="C36" s="14" t="s">
        <v>77</v>
      </c>
      <c r="D36" s="15" t="n">
        <v>24922.08</v>
      </c>
      <c r="E36" s="16" t="n">
        <f aca="false">F36/D36</f>
        <v>0.799999839499753</v>
      </c>
      <c r="F36" s="17" t="n">
        <v>19937.66</v>
      </c>
    </row>
    <row r="37" customFormat="false" ht="20.25" hidden="false" customHeight="false" outlineLevel="0" collapsed="false">
      <c r="A37" s="13" t="s">
        <v>78</v>
      </c>
      <c r="B37" s="14" t="s">
        <v>79</v>
      </c>
      <c r="C37" s="14" t="s">
        <v>80</v>
      </c>
      <c r="D37" s="21" t="n">
        <v>13040</v>
      </c>
      <c r="E37" s="16" t="n">
        <f aca="false">F37/D37</f>
        <v>0.4</v>
      </c>
      <c r="F37" s="17" t="n">
        <v>5216</v>
      </c>
    </row>
    <row r="38" customFormat="false" ht="20.25" hidden="false" customHeight="false" outlineLevel="0" collapsed="false">
      <c r="A38" s="13" t="s">
        <v>78</v>
      </c>
      <c r="B38" s="14" t="s">
        <v>81</v>
      </c>
      <c r="C38" s="14" t="s">
        <v>82</v>
      </c>
      <c r="D38" s="21" t="n">
        <v>5500</v>
      </c>
      <c r="E38" s="16" t="n">
        <f aca="false">F38/D38</f>
        <v>0.4</v>
      </c>
      <c r="F38" s="17" t="n">
        <v>2200</v>
      </c>
    </row>
    <row r="39" customFormat="false" ht="20.25" hidden="false" customHeight="false" outlineLevel="0" collapsed="false">
      <c r="A39" s="13" t="s">
        <v>78</v>
      </c>
      <c r="B39" s="14" t="s">
        <v>83</v>
      </c>
      <c r="C39" s="14" t="s">
        <v>84</v>
      </c>
      <c r="D39" s="21" t="n">
        <v>9750</v>
      </c>
      <c r="E39" s="16" t="n">
        <f aca="false">F39/D39</f>
        <v>0.4</v>
      </c>
      <c r="F39" s="17" t="n">
        <v>3900</v>
      </c>
    </row>
    <row r="40" customFormat="false" ht="25.5" hidden="false" customHeight="false" outlineLevel="0" collapsed="false">
      <c r="A40" s="13" t="s">
        <v>78</v>
      </c>
      <c r="B40" s="14" t="s">
        <v>85</v>
      </c>
      <c r="C40" s="14" t="s">
        <v>86</v>
      </c>
      <c r="D40" s="21" t="n">
        <v>10590</v>
      </c>
      <c r="E40" s="16" t="n">
        <f aca="false">F40/D40</f>
        <v>0.8</v>
      </c>
      <c r="F40" s="17" t="n">
        <v>8472</v>
      </c>
    </row>
    <row r="41" customFormat="false" ht="38.25" hidden="false" customHeight="false" outlineLevel="0" collapsed="false">
      <c r="A41" s="13" t="s">
        <v>78</v>
      </c>
      <c r="B41" s="14" t="s">
        <v>87</v>
      </c>
      <c r="C41" s="14" t="s">
        <v>88</v>
      </c>
      <c r="D41" s="21" t="n">
        <v>23914.34</v>
      </c>
      <c r="E41" s="16" t="n">
        <f aca="false">F41/D41</f>
        <v>0.400000167263659</v>
      </c>
      <c r="F41" s="17" t="n">
        <v>9565.74</v>
      </c>
    </row>
    <row r="42" customFormat="false" ht="20.25" hidden="false" customHeight="false" outlineLevel="0" collapsed="false">
      <c r="A42" s="13" t="s">
        <v>78</v>
      </c>
      <c r="B42" s="14" t="s">
        <v>89</v>
      </c>
      <c r="C42" s="14" t="s">
        <v>90</v>
      </c>
      <c r="D42" s="21" t="n">
        <v>18000</v>
      </c>
      <c r="E42" s="16" t="n">
        <f aca="false">F42/D42</f>
        <v>0.4</v>
      </c>
      <c r="F42" s="17" t="n">
        <v>7200</v>
      </c>
    </row>
    <row r="43" customFormat="false" ht="25.5" hidden="false" customHeight="false" outlineLevel="0" collapsed="false">
      <c r="A43" s="13" t="s">
        <v>78</v>
      </c>
      <c r="B43" s="14" t="s">
        <v>91</v>
      </c>
      <c r="C43" s="14" t="s">
        <v>92</v>
      </c>
      <c r="D43" s="21" t="n">
        <v>96725</v>
      </c>
      <c r="E43" s="16" t="n">
        <f aca="false">F43/D43</f>
        <v>0.4</v>
      </c>
      <c r="F43" s="17" t="n">
        <v>38690</v>
      </c>
    </row>
    <row r="44" customFormat="false" ht="25.5" hidden="false" customHeight="false" outlineLevel="0" collapsed="false">
      <c r="A44" s="13" t="s">
        <v>93</v>
      </c>
      <c r="B44" s="14" t="s">
        <v>94</v>
      </c>
      <c r="C44" s="14" t="s">
        <v>95</v>
      </c>
      <c r="D44" s="15" t="n">
        <v>3321.94</v>
      </c>
      <c r="E44" s="16" t="n">
        <f aca="false">F44/D44</f>
        <v>0.400001204115667</v>
      </c>
      <c r="F44" s="17" t="n">
        <v>1328.78</v>
      </c>
    </row>
    <row r="45" customFormat="false" ht="20.25" hidden="false" customHeight="false" outlineLevel="0" collapsed="false">
      <c r="A45" s="13" t="s">
        <v>93</v>
      </c>
      <c r="B45" s="14" t="s">
        <v>96</v>
      </c>
      <c r="C45" s="14" t="s">
        <v>97</v>
      </c>
      <c r="D45" s="15" t="n">
        <v>112699.5</v>
      </c>
      <c r="E45" s="16" t="n">
        <f aca="false">F45/D45</f>
        <v>0.377846485565597</v>
      </c>
      <c r="F45" s="17" t="n">
        <v>42583.11</v>
      </c>
    </row>
    <row r="46" customFormat="false" ht="38.25" hidden="false" customHeight="false" outlineLevel="0" collapsed="false">
      <c r="A46" s="13" t="s">
        <v>98</v>
      </c>
      <c r="B46" s="14" t="s">
        <v>99</v>
      </c>
      <c r="C46" s="14" t="s">
        <v>100</v>
      </c>
      <c r="D46" s="15" t="n">
        <v>18500</v>
      </c>
      <c r="E46" s="16" t="n">
        <f aca="false">F46/D46</f>
        <v>0.8</v>
      </c>
      <c r="F46" s="17" t="n">
        <v>14800</v>
      </c>
    </row>
    <row r="47" customFormat="false" ht="25.5" hidden="false" customHeight="false" outlineLevel="0" collapsed="false">
      <c r="A47" s="13" t="s">
        <v>98</v>
      </c>
      <c r="B47" s="14" t="s">
        <v>101</v>
      </c>
      <c r="C47" s="14" t="s">
        <v>102</v>
      </c>
      <c r="D47" s="15" t="n">
        <v>37000</v>
      </c>
      <c r="E47" s="16" t="n">
        <v>0.8</v>
      </c>
      <c r="F47" s="17" t="n">
        <v>29600</v>
      </c>
    </row>
    <row r="48" s="23" customFormat="true" ht="16.5" hidden="false" customHeight="false" outlineLevel="0" collapsed="false">
      <c r="B48" s="24" t="s">
        <v>103</v>
      </c>
      <c r="C48" s="24"/>
      <c r="D48" s="25" t="n">
        <f aca="false">SUBTOTAL(9,C3:C22)</f>
        <v>0</v>
      </c>
      <c r="E48" s="26"/>
      <c r="F48" s="25" t="n">
        <f aca="false">SUBTOTAL(9,F3:F47)</f>
        <v>2762205.94</v>
      </c>
      <c r="G48" s="27" t="n">
        <v>2762205.94</v>
      </c>
      <c r="H48" s="28" t="n">
        <f aca="false">F48/G48</f>
        <v>1</v>
      </c>
    </row>
  </sheetData>
  <autoFilter ref="B2:F22"/>
  <mergeCells count="2">
    <mergeCell ref="A1:H1"/>
    <mergeCell ref="B48:C48"/>
  </mergeCells>
  <printOptions headings="false" gridLines="false" gridLinesSet="true" horizontalCentered="true" verticalCentered="false"/>
  <pageMargins left="0.39375" right="0.39375" top="0.8625" bottom="0.590277777777778" header="0.511811023622047" footer="0.35416666666666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&amp;L&amp;"Calibri,Normal"&amp;F/&amp;A&amp;C&amp;"Calibri,Normal"&amp;P&amp;R&amp;"Calibri,Normal"&amp;D/&amp;T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3"/>
  <sheetViews>
    <sheetView showFormulas="false" showGridLines="true" showRowColHeaders="true" showZeros="true" rightToLeft="false" tabSelected="false" showOutlineSymbols="true" defaultGridColor="true" view="normal" topLeftCell="A13" colorId="64" zoomScale="80" zoomScaleNormal="80" zoomScalePageLayoutView="100" workbookViewId="0">
      <selection pane="topLeft" activeCell="A2" activeCellId="0" sqref="A2"/>
    </sheetView>
  </sheetViews>
  <sheetFormatPr defaultColWidth="10.37890625" defaultRowHeight="14.25" zeroHeight="false" outlineLevelRow="0" outlineLevelCol="0"/>
  <cols>
    <col collapsed="false" customWidth="true" hidden="false" outlineLevel="0" max="1" min="1" style="1" width="13.25"/>
    <col collapsed="false" customWidth="true" hidden="false" outlineLevel="0" max="2" min="2" style="1" width="30.62"/>
    <col collapsed="false" customWidth="true" hidden="false" outlineLevel="0" max="3" min="3" style="2" width="42.75"/>
    <col collapsed="false" customWidth="true" hidden="false" outlineLevel="0" max="4" min="4" style="1" width="16"/>
    <col collapsed="false" customWidth="true" hidden="false" outlineLevel="0" max="5" min="5" style="2" width="8.88"/>
    <col collapsed="false" customWidth="true" hidden="false" outlineLevel="0" max="6" min="6" style="1" width="19.75"/>
    <col collapsed="false" customWidth="true" hidden="false" outlineLevel="0" max="7" min="7" style="3" width="14.62"/>
    <col collapsed="false" customWidth="true" hidden="false" outlineLevel="0" max="8" min="8" style="3" width="7.5"/>
    <col collapsed="false" customWidth="false" hidden="false" outlineLevel="0" max="1023" min="9" style="1" width="10.38"/>
  </cols>
  <sheetData>
    <row r="1" s="5" customFormat="true" ht="75" hidden="false" customHeight="true" outlineLevel="0" collapsed="false">
      <c r="A1" s="4" t="s">
        <v>104</v>
      </c>
      <c r="B1" s="4"/>
      <c r="C1" s="4"/>
      <c r="D1" s="4"/>
      <c r="E1" s="4"/>
      <c r="F1" s="4"/>
      <c r="G1" s="4"/>
      <c r="H1" s="4"/>
    </row>
    <row r="2" s="5" customFormat="true" ht="27" hidden="false" customHeight="true" outlineLevel="0" collapsed="false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customFormat="false" ht="25.5" hidden="false" customHeight="false" outlineLevel="0" collapsed="false">
      <c r="A3" s="13" t="s">
        <v>9</v>
      </c>
      <c r="B3" s="14" t="s">
        <v>10</v>
      </c>
      <c r="C3" s="14" t="s">
        <v>11</v>
      </c>
      <c r="D3" s="15" t="n">
        <v>5928.56</v>
      </c>
      <c r="E3" s="16" t="n">
        <f aca="false">F3/D3</f>
        <v>0.35</v>
      </c>
      <c r="F3" s="17" t="n">
        <v>2074.996</v>
      </c>
      <c r="G3" s="18"/>
      <c r="H3" s="18"/>
    </row>
    <row r="4" customFormat="false" ht="25.5" hidden="false" customHeight="false" outlineLevel="0" collapsed="false">
      <c r="A4" s="13" t="s">
        <v>9</v>
      </c>
      <c r="B4" s="19" t="s">
        <v>12</v>
      </c>
      <c r="C4" s="20" t="s">
        <v>13</v>
      </c>
      <c r="D4" s="21" t="n">
        <v>2910.7</v>
      </c>
      <c r="E4" s="16" t="n">
        <f aca="false">F4/D4</f>
        <v>0.35</v>
      </c>
      <c r="F4" s="17" t="n">
        <v>1018.745</v>
      </c>
      <c r="G4" s="18"/>
      <c r="H4" s="18"/>
    </row>
    <row r="5" customFormat="false" ht="25.5" hidden="false" customHeight="false" outlineLevel="0" collapsed="false">
      <c r="A5" s="13" t="s">
        <v>9</v>
      </c>
      <c r="B5" s="14" t="s">
        <v>14</v>
      </c>
      <c r="C5" s="14" t="s">
        <v>15</v>
      </c>
      <c r="D5" s="15" t="n">
        <v>17867.49</v>
      </c>
      <c r="E5" s="16" t="n">
        <f aca="false">F5/D5</f>
        <v>0.35</v>
      </c>
      <c r="F5" s="17" t="n">
        <v>6253.6215</v>
      </c>
      <c r="G5" s="18"/>
      <c r="H5" s="18"/>
    </row>
    <row r="6" customFormat="false" ht="25.5" hidden="false" customHeight="false" outlineLevel="0" collapsed="false">
      <c r="A6" s="13" t="s">
        <v>9</v>
      </c>
      <c r="B6" s="14" t="s">
        <v>16</v>
      </c>
      <c r="C6" s="14" t="s">
        <v>17</v>
      </c>
      <c r="D6" s="15" t="n">
        <v>14637.62</v>
      </c>
      <c r="E6" s="16" t="n">
        <f aca="false">F6/D6</f>
        <v>0.35</v>
      </c>
      <c r="F6" s="17" t="n">
        <v>5123.167</v>
      </c>
      <c r="G6" s="18"/>
      <c r="H6" s="18"/>
    </row>
    <row r="7" customFormat="false" ht="22.5" hidden="false" customHeight="false" outlineLevel="0" collapsed="false">
      <c r="A7" s="13" t="s">
        <v>9</v>
      </c>
      <c r="B7" s="19" t="s">
        <v>18</v>
      </c>
      <c r="C7" s="19" t="s">
        <v>19</v>
      </c>
      <c r="D7" s="21" t="n">
        <v>16134.03</v>
      </c>
      <c r="E7" s="16" t="n">
        <f aca="false">F7/D7</f>
        <v>0.35</v>
      </c>
      <c r="F7" s="17" t="n">
        <v>5646.9105</v>
      </c>
      <c r="G7" s="18"/>
      <c r="H7" s="18"/>
    </row>
    <row r="8" customFormat="false" ht="25.5" hidden="false" customHeight="false" outlineLevel="0" collapsed="false">
      <c r="A8" s="13" t="s">
        <v>9</v>
      </c>
      <c r="B8" s="14" t="s">
        <v>20</v>
      </c>
      <c r="C8" s="14" t="s">
        <v>21</v>
      </c>
      <c r="D8" s="15" t="n">
        <v>79636.37</v>
      </c>
      <c r="E8" s="16" t="n">
        <f aca="false">F8/D8</f>
        <v>0.35</v>
      </c>
      <c r="F8" s="17" t="n">
        <v>27872.7295</v>
      </c>
      <c r="G8" s="18"/>
      <c r="H8" s="18"/>
    </row>
    <row r="9" customFormat="false" ht="25.5" hidden="false" customHeight="false" outlineLevel="0" collapsed="false">
      <c r="A9" s="13" t="s">
        <v>9</v>
      </c>
      <c r="B9" s="19" t="s">
        <v>22</v>
      </c>
      <c r="C9" s="19" t="s">
        <v>23</v>
      </c>
      <c r="D9" s="21" t="n">
        <v>12332.91</v>
      </c>
      <c r="E9" s="16" t="n">
        <f aca="false">F9/D9</f>
        <v>0.35</v>
      </c>
      <c r="F9" s="17" t="n">
        <v>4316.5185</v>
      </c>
      <c r="G9" s="18"/>
      <c r="H9" s="18"/>
    </row>
    <row r="10" customFormat="false" ht="22.5" hidden="false" customHeight="false" outlineLevel="0" collapsed="false">
      <c r="A10" s="13" t="s">
        <v>9</v>
      </c>
      <c r="B10" s="14" t="s">
        <v>24</v>
      </c>
      <c r="C10" s="14" t="s">
        <v>25</v>
      </c>
      <c r="D10" s="15" t="n">
        <v>190521.19</v>
      </c>
      <c r="E10" s="16" t="n">
        <f aca="false">F10/D10</f>
        <v>0.35</v>
      </c>
      <c r="F10" s="17" t="n">
        <v>66682.4165</v>
      </c>
      <c r="G10" s="18"/>
      <c r="H10" s="18"/>
    </row>
    <row r="11" customFormat="false" ht="22.5" hidden="false" customHeight="false" outlineLevel="0" collapsed="false">
      <c r="A11" s="13" t="s">
        <v>9</v>
      </c>
      <c r="B11" s="14" t="s">
        <v>26</v>
      </c>
      <c r="C11" s="14" t="s">
        <v>27</v>
      </c>
      <c r="D11" s="15" t="n">
        <v>24955</v>
      </c>
      <c r="E11" s="16" t="n">
        <f aca="false">F11/D11</f>
        <v>0.35</v>
      </c>
      <c r="F11" s="17" t="n">
        <v>8734.25</v>
      </c>
      <c r="G11" s="18"/>
      <c r="H11" s="18"/>
    </row>
    <row r="12" customFormat="false" ht="25.5" hidden="false" customHeight="false" outlineLevel="0" collapsed="false">
      <c r="A12" s="13" t="s">
        <v>9</v>
      </c>
      <c r="B12" s="14" t="s">
        <v>28</v>
      </c>
      <c r="C12" s="14" t="s">
        <v>29</v>
      </c>
      <c r="D12" s="15" t="n">
        <v>28354.8</v>
      </c>
      <c r="E12" s="16" t="n">
        <f aca="false">F12/D12</f>
        <v>0.35</v>
      </c>
      <c r="F12" s="17" t="n">
        <v>9924.18</v>
      </c>
      <c r="G12" s="18"/>
      <c r="H12" s="18"/>
    </row>
    <row r="13" customFormat="false" ht="25.5" hidden="false" customHeight="false" outlineLevel="0" collapsed="false">
      <c r="A13" s="13" t="s">
        <v>9</v>
      </c>
      <c r="B13" s="14" t="s">
        <v>30</v>
      </c>
      <c r="C13" s="14" t="s">
        <v>31</v>
      </c>
      <c r="D13" s="15" t="n">
        <v>7592.11</v>
      </c>
      <c r="E13" s="16" t="n">
        <f aca="false">F13/D13</f>
        <v>0.35</v>
      </c>
      <c r="F13" s="17" t="n">
        <v>2657.2385</v>
      </c>
      <c r="G13" s="18"/>
      <c r="H13" s="18"/>
    </row>
    <row r="14" customFormat="false" ht="25.5" hidden="false" customHeight="false" outlineLevel="0" collapsed="false">
      <c r="A14" s="13" t="s">
        <v>9</v>
      </c>
      <c r="B14" s="14" t="s">
        <v>32</v>
      </c>
      <c r="C14" s="14" t="s">
        <v>33</v>
      </c>
      <c r="D14" s="15" t="n">
        <v>14762.67</v>
      </c>
      <c r="E14" s="16" t="n">
        <f aca="false">F14/D14</f>
        <v>0.35</v>
      </c>
      <c r="F14" s="17" t="n">
        <v>5166.9345</v>
      </c>
      <c r="G14" s="18"/>
      <c r="H14" s="18"/>
    </row>
    <row r="15" customFormat="false" ht="22.5" hidden="false" customHeight="false" outlineLevel="0" collapsed="false">
      <c r="A15" s="13" t="s">
        <v>9</v>
      </c>
      <c r="B15" s="14" t="s">
        <v>34</v>
      </c>
      <c r="C15" s="14" t="s">
        <v>35</v>
      </c>
      <c r="D15" s="15" t="n">
        <v>9147.5</v>
      </c>
      <c r="E15" s="16" t="n">
        <f aca="false">F15/D15</f>
        <v>0.350000546597431</v>
      </c>
      <c r="F15" s="17" t="n">
        <v>3201.63</v>
      </c>
      <c r="G15" s="18"/>
      <c r="H15" s="18"/>
    </row>
    <row r="16" customFormat="false" ht="22.5" hidden="false" customHeight="false" outlineLevel="0" collapsed="false">
      <c r="A16" s="13" t="s">
        <v>9</v>
      </c>
      <c r="B16" s="14" t="s">
        <v>36</v>
      </c>
      <c r="C16" s="14" t="s">
        <v>37</v>
      </c>
      <c r="D16" s="15" t="n">
        <v>21252.6</v>
      </c>
      <c r="E16" s="16" t="n">
        <f aca="false">F16/D16</f>
        <v>0.35</v>
      </c>
      <c r="F16" s="17" t="n">
        <v>7438.41</v>
      </c>
      <c r="G16" s="18"/>
      <c r="H16" s="18"/>
    </row>
    <row r="17" customFormat="false" ht="38.25" hidden="false" customHeight="false" outlineLevel="0" collapsed="false">
      <c r="A17" s="13" t="s">
        <v>9</v>
      </c>
      <c r="B17" s="14" t="s">
        <v>38</v>
      </c>
      <c r="C17" s="14" t="s">
        <v>39</v>
      </c>
      <c r="D17" s="15" t="n">
        <v>19228.11</v>
      </c>
      <c r="E17" s="16" t="n">
        <f aca="false">F17/D17</f>
        <v>0.35</v>
      </c>
      <c r="F17" s="17" t="n">
        <v>6729.8385</v>
      </c>
      <c r="G17" s="18"/>
      <c r="H17" s="18"/>
    </row>
    <row r="18" customFormat="false" ht="25.5" hidden="false" customHeight="false" outlineLevel="0" collapsed="false">
      <c r="A18" s="13" t="s">
        <v>9</v>
      </c>
      <c r="B18" s="14" t="s">
        <v>40</v>
      </c>
      <c r="C18" s="14" t="s">
        <v>41</v>
      </c>
      <c r="D18" s="15" t="n">
        <v>43658.44</v>
      </c>
      <c r="E18" s="16" t="n">
        <f aca="false">F18/D18</f>
        <v>0.35</v>
      </c>
      <c r="F18" s="17" t="n">
        <v>15280.454</v>
      </c>
      <c r="G18" s="18"/>
      <c r="H18" s="18"/>
    </row>
    <row r="19" customFormat="false" ht="25.5" hidden="false" customHeight="false" outlineLevel="0" collapsed="false">
      <c r="A19" s="13" t="s">
        <v>9</v>
      </c>
      <c r="B19" s="14" t="s">
        <v>42</v>
      </c>
      <c r="C19" s="14" t="s">
        <v>43</v>
      </c>
      <c r="D19" s="15" t="n">
        <v>88312.8</v>
      </c>
      <c r="E19" s="16" t="n">
        <f aca="false">F19/D19</f>
        <v>0.35</v>
      </c>
      <c r="F19" s="17" t="n">
        <v>30909.48</v>
      </c>
      <c r="G19" s="18"/>
      <c r="H19" s="18"/>
    </row>
    <row r="20" customFormat="false" ht="25.5" hidden="false" customHeight="false" outlineLevel="0" collapsed="false">
      <c r="A20" s="13" t="s">
        <v>9</v>
      </c>
      <c r="B20" s="14" t="s">
        <v>44</v>
      </c>
      <c r="C20" s="14" t="s">
        <v>45</v>
      </c>
      <c r="D20" s="15" t="n">
        <v>19691.18</v>
      </c>
      <c r="E20" s="16" t="n">
        <f aca="false">F20/D20</f>
        <v>0.35</v>
      </c>
      <c r="F20" s="17" t="n">
        <v>6891.913</v>
      </c>
      <c r="G20" s="18"/>
      <c r="H20" s="18"/>
    </row>
    <row r="21" customFormat="false" ht="25.5" hidden="false" customHeight="false" outlineLevel="0" collapsed="false">
      <c r="A21" s="13" t="s">
        <v>9</v>
      </c>
      <c r="B21" s="14" t="s">
        <v>46</v>
      </c>
      <c r="C21" s="14" t="s">
        <v>47</v>
      </c>
      <c r="D21" s="15" t="n">
        <v>19079.53</v>
      </c>
      <c r="E21" s="16" t="n">
        <f aca="false">F21/D21</f>
        <v>0.35</v>
      </c>
      <c r="F21" s="17" t="n">
        <v>6677.8355</v>
      </c>
      <c r="G21" s="18"/>
      <c r="H21" s="18"/>
    </row>
    <row r="22" customFormat="false" ht="25.5" hidden="false" customHeight="false" outlineLevel="0" collapsed="false">
      <c r="A22" s="13" t="s">
        <v>9</v>
      </c>
      <c r="B22" s="14" t="s">
        <v>48</v>
      </c>
      <c r="C22" s="14" t="s">
        <v>49</v>
      </c>
      <c r="D22" s="15" t="n">
        <v>47701.44</v>
      </c>
      <c r="E22" s="16" t="n">
        <f aca="false">F22/D22</f>
        <v>0.35</v>
      </c>
      <c r="F22" s="17" t="n">
        <v>16695.504</v>
      </c>
      <c r="G22" s="18"/>
      <c r="H22" s="18"/>
    </row>
    <row r="23" customFormat="false" ht="25.5" hidden="false" customHeight="false" outlineLevel="0" collapsed="false">
      <c r="A23" s="13" t="s">
        <v>9</v>
      </c>
      <c r="B23" s="14" t="s">
        <v>50</v>
      </c>
      <c r="C23" s="14" t="s">
        <v>51</v>
      </c>
      <c r="D23" s="15" t="n">
        <v>21069</v>
      </c>
      <c r="E23" s="16" t="n">
        <f aca="false">F23/D23</f>
        <v>0.35</v>
      </c>
      <c r="F23" s="17" t="n">
        <v>7374.15</v>
      </c>
    </row>
    <row r="24" customFormat="false" ht="22.5" hidden="false" customHeight="false" outlineLevel="0" collapsed="false">
      <c r="A24" s="13" t="s">
        <v>9</v>
      </c>
      <c r="B24" s="14" t="s">
        <v>52</v>
      </c>
      <c r="C24" s="14" t="s">
        <v>53</v>
      </c>
      <c r="D24" s="15" t="n">
        <v>10241.77</v>
      </c>
      <c r="E24" s="16" t="n">
        <f aca="false">F24/D24</f>
        <v>0.35</v>
      </c>
      <c r="F24" s="17" t="n">
        <v>3584.6195</v>
      </c>
    </row>
    <row r="25" customFormat="false" ht="25.5" hidden="false" customHeight="false" outlineLevel="0" collapsed="false">
      <c r="A25" s="13" t="s">
        <v>9</v>
      </c>
      <c r="B25" s="14" t="s">
        <v>54</v>
      </c>
      <c r="C25" s="14" t="s">
        <v>55</v>
      </c>
      <c r="D25" s="15" t="n">
        <v>13932.37</v>
      </c>
      <c r="E25" s="16" t="n">
        <f aca="false">F25/D25</f>
        <v>0.35</v>
      </c>
      <c r="F25" s="17" t="n">
        <v>4876.3295</v>
      </c>
    </row>
    <row r="26" customFormat="false" ht="25.5" hidden="false" customHeight="false" outlineLevel="0" collapsed="false">
      <c r="A26" s="13" t="s">
        <v>56</v>
      </c>
      <c r="B26" s="14" t="s">
        <v>59</v>
      </c>
      <c r="C26" s="14" t="s">
        <v>60</v>
      </c>
      <c r="D26" s="15" t="n">
        <v>96704.49</v>
      </c>
      <c r="E26" s="16" t="n">
        <f aca="false">F26/D26</f>
        <v>0.599999958636874</v>
      </c>
      <c r="F26" s="17" t="n">
        <v>58022.69</v>
      </c>
    </row>
    <row r="27" customFormat="false" ht="25.5" hidden="false" customHeight="false" outlineLevel="0" collapsed="false">
      <c r="A27" s="13" t="s">
        <v>56</v>
      </c>
      <c r="B27" s="14" t="s">
        <v>61</v>
      </c>
      <c r="C27" s="14" t="s">
        <v>62</v>
      </c>
      <c r="D27" s="15" t="n">
        <v>998978</v>
      </c>
      <c r="E27" s="16" t="n">
        <f aca="false">F27/D27</f>
        <v>0.649557848120779</v>
      </c>
      <c r="F27" s="17" t="n">
        <v>648894</v>
      </c>
    </row>
    <row r="28" customFormat="false" ht="25.5" hidden="false" customHeight="false" outlineLevel="0" collapsed="false">
      <c r="A28" s="13" t="s">
        <v>56</v>
      </c>
      <c r="B28" s="14" t="s">
        <v>63</v>
      </c>
      <c r="C28" s="14" t="s">
        <v>64</v>
      </c>
      <c r="D28" s="15" t="n">
        <v>700400</v>
      </c>
      <c r="E28" s="16" t="n">
        <f aca="false">F28/D28</f>
        <v>0.704771773272416</v>
      </c>
      <c r="F28" s="17" t="n">
        <v>493622.15</v>
      </c>
    </row>
    <row r="29" customFormat="false" ht="25.5" hidden="false" customHeight="false" outlineLevel="0" collapsed="false">
      <c r="A29" s="13" t="s">
        <v>56</v>
      </c>
      <c r="B29" s="14" t="s">
        <v>65</v>
      </c>
      <c r="C29" s="14" t="s">
        <v>66</v>
      </c>
      <c r="D29" s="15" t="n">
        <v>82825</v>
      </c>
      <c r="E29" s="16" t="n">
        <f aca="false">F29/D29</f>
        <v>0.546453365529731</v>
      </c>
      <c r="F29" s="17" t="n">
        <v>45260</v>
      </c>
    </row>
    <row r="30" customFormat="false" ht="20.25" hidden="false" customHeight="false" outlineLevel="0" collapsed="false">
      <c r="A30" s="13" t="s">
        <v>56</v>
      </c>
      <c r="B30" s="14" t="s">
        <v>73</v>
      </c>
      <c r="C30" s="14" t="s">
        <v>74</v>
      </c>
      <c r="D30" s="15" t="n">
        <v>402465</v>
      </c>
      <c r="E30" s="16" t="n">
        <f aca="false">F30/D30</f>
        <v>0.3</v>
      </c>
      <c r="F30" s="17" t="n">
        <v>120739.5</v>
      </c>
    </row>
    <row r="31" customFormat="false" ht="25.5" hidden="false" customHeight="false" outlineLevel="0" collapsed="false">
      <c r="A31" s="13" t="s">
        <v>56</v>
      </c>
      <c r="B31" s="14" t="s">
        <v>46</v>
      </c>
      <c r="C31" s="14" t="s">
        <v>77</v>
      </c>
      <c r="D31" s="15" t="n">
        <v>24922.08</v>
      </c>
      <c r="E31" s="16" t="n">
        <f aca="false">F31/D31</f>
        <v>0.799999839499753</v>
      </c>
      <c r="F31" s="17" t="n">
        <v>19937.66</v>
      </c>
    </row>
    <row r="32" customFormat="false" ht="20.25" hidden="false" customHeight="false" outlineLevel="0" collapsed="false">
      <c r="A32" s="13" t="s">
        <v>78</v>
      </c>
      <c r="B32" s="14" t="s">
        <v>79</v>
      </c>
      <c r="C32" s="14" t="s">
        <v>80</v>
      </c>
      <c r="D32" s="21" t="n">
        <v>13040</v>
      </c>
      <c r="E32" s="16" t="n">
        <f aca="false">F32/D32</f>
        <v>0.4</v>
      </c>
      <c r="F32" s="17" t="n">
        <v>5216</v>
      </c>
    </row>
    <row r="33" customFormat="false" ht="20.25" hidden="false" customHeight="false" outlineLevel="0" collapsed="false">
      <c r="A33" s="13" t="s">
        <v>78</v>
      </c>
      <c r="B33" s="14" t="s">
        <v>81</v>
      </c>
      <c r="C33" s="14" t="s">
        <v>82</v>
      </c>
      <c r="D33" s="21" t="n">
        <v>5500</v>
      </c>
      <c r="E33" s="16" t="n">
        <f aca="false">F33/D33</f>
        <v>0.4</v>
      </c>
      <c r="F33" s="17" t="n">
        <v>2200</v>
      </c>
    </row>
    <row r="34" customFormat="false" ht="20.25" hidden="false" customHeight="false" outlineLevel="0" collapsed="false">
      <c r="A34" s="13" t="s">
        <v>78</v>
      </c>
      <c r="B34" s="14" t="s">
        <v>83</v>
      </c>
      <c r="C34" s="14" t="s">
        <v>84</v>
      </c>
      <c r="D34" s="21" t="n">
        <v>9750</v>
      </c>
      <c r="E34" s="16" t="n">
        <f aca="false">F34/D34</f>
        <v>0.4</v>
      </c>
      <c r="F34" s="17" t="n">
        <v>3900</v>
      </c>
    </row>
    <row r="35" customFormat="false" ht="25.5" hidden="false" customHeight="false" outlineLevel="0" collapsed="false">
      <c r="A35" s="13" t="s">
        <v>78</v>
      </c>
      <c r="B35" s="14" t="s">
        <v>85</v>
      </c>
      <c r="C35" s="14" t="s">
        <v>86</v>
      </c>
      <c r="D35" s="21" t="n">
        <v>10590</v>
      </c>
      <c r="E35" s="16" t="n">
        <f aca="false">F35/D35</f>
        <v>0.8</v>
      </c>
      <c r="F35" s="17" t="n">
        <v>8472</v>
      </c>
    </row>
    <row r="36" customFormat="false" ht="38.25" hidden="false" customHeight="false" outlineLevel="0" collapsed="false">
      <c r="A36" s="13" t="s">
        <v>78</v>
      </c>
      <c r="B36" s="14" t="s">
        <v>87</v>
      </c>
      <c r="C36" s="14" t="s">
        <v>88</v>
      </c>
      <c r="D36" s="21" t="n">
        <v>23914.34</v>
      </c>
      <c r="E36" s="16" t="n">
        <f aca="false">F36/D36</f>
        <v>0.400000167263659</v>
      </c>
      <c r="F36" s="17" t="n">
        <v>9565.74</v>
      </c>
    </row>
    <row r="37" customFormat="false" ht="20.25" hidden="false" customHeight="false" outlineLevel="0" collapsed="false">
      <c r="A37" s="13" t="s">
        <v>78</v>
      </c>
      <c r="B37" s="14" t="s">
        <v>105</v>
      </c>
      <c r="C37" s="14" t="s">
        <v>106</v>
      </c>
      <c r="D37" s="21" t="n">
        <v>2787.58</v>
      </c>
      <c r="E37" s="16" t="n">
        <f aca="false">F37/D37</f>
        <v>0.399999282531802</v>
      </c>
      <c r="F37" s="17" t="n">
        <v>1115.03</v>
      </c>
    </row>
    <row r="38" customFormat="false" ht="20.25" hidden="false" customHeight="false" outlineLevel="0" collapsed="false">
      <c r="A38" s="13" t="s">
        <v>78</v>
      </c>
      <c r="B38" s="14" t="s">
        <v>89</v>
      </c>
      <c r="C38" s="14" t="s">
        <v>90</v>
      </c>
      <c r="D38" s="21" t="n">
        <v>18000</v>
      </c>
      <c r="E38" s="16" t="n">
        <f aca="false">F38/D38</f>
        <v>0.4</v>
      </c>
      <c r="F38" s="17" t="n">
        <v>7200</v>
      </c>
    </row>
    <row r="39" customFormat="false" ht="25.5" hidden="false" customHeight="false" outlineLevel="0" collapsed="false">
      <c r="A39" s="13" t="s">
        <v>78</v>
      </c>
      <c r="B39" s="14" t="s">
        <v>91</v>
      </c>
      <c r="C39" s="14" t="s">
        <v>92</v>
      </c>
      <c r="D39" s="21" t="n">
        <v>96725</v>
      </c>
      <c r="E39" s="16" t="n">
        <f aca="false">F39/D39</f>
        <v>0.4</v>
      </c>
      <c r="F39" s="17" t="n">
        <v>38690</v>
      </c>
    </row>
    <row r="40" customFormat="false" ht="25.5" hidden="false" customHeight="false" outlineLevel="0" collapsed="false">
      <c r="A40" s="13" t="s">
        <v>93</v>
      </c>
      <c r="B40" s="14" t="s">
        <v>94</v>
      </c>
      <c r="C40" s="14" t="s">
        <v>95</v>
      </c>
      <c r="D40" s="15" t="n">
        <v>3321.94</v>
      </c>
      <c r="E40" s="16" t="n">
        <f aca="false">F40/D40</f>
        <v>0.400001204115667</v>
      </c>
      <c r="F40" s="17" t="n">
        <v>1328.78</v>
      </c>
    </row>
    <row r="41" customFormat="false" ht="20.25" hidden="false" customHeight="false" outlineLevel="0" collapsed="false">
      <c r="A41" s="13" t="s">
        <v>93</v>
      </c>
      <c r="B41" s="14" t="s">
        <v>96</v>
      </c>
      <c r="C41" s="14" t="s">
        <v>97</v>
      </c>
      <c r="D41" s="15" t="n">
        <v>112699.5</v>
      </c>
      <c r="E41" s="16" t="n">
        <f aca="false">F41/D41</f>
        <v>0.377846485565597</v>
      </c>
      <c r="F41" s="17" t="n">
        <v>42583.11</v>
      </c>
    </row>
    <row r="42" customFormat="false" ht="38.25" hidden="false" customHeight="false" outlineLevel="0" collapsed="false">
      <c r="A42" s="13" t="s">
        <v>98</v>
      </c>
      <c r="B42" s="14" t="s">
        <v>99</v>
      </c>
      <c r="C42" s="14" t="s">
        <v>100</v>
      </c>
      <c r="D42" s="15" t="n">
        <v>18500</v>
      </c>
      <c r="E42" s="16" t="n">
        <f aca="false">F42/D42</f>
        <v>0.8</v>
      </c>
      <c r="F42" s="17" t="n">
        <v>14800</v>
      </c>
    </row>
    <row r="43" s="23" customFormat="true" ht="15.75" hidden="false" customHeight="false" outlineLevel="0" collapsed="false">
      <c r="B43" s="24" t="s">
        <v>107</v>
      </c>
      <c r="C43" s="24"/>
      <c r="D43" s="25" t="n">
        <f aca="false">SUBTOTAL(9,C3:C22)</f>
        <v>0</v>
      </c>
      <c r="E43" s="26"/>
      <c r="F43" s="25" t="n">
        <f aca="false">SUBTOTAL(9,F3:F42)</f>
        <v>1776678.5315</v>
      </c>
      <c r="G43" s="27" t="n">
        <v>2330550</v>
      </c>
      <c r="H43" s="28" t="n">
        <f aca="false">F43/G43</f>
        <v>0.762343022677051</v>
      </c>
    </row>
  </sheetData>
  <autoFilter ref="B2:F22"/>
  <mergeCells count="2">
    <mergeCell ref="A1:H1"/>
    <mergeCell ref="B43:C43"/>
  </mergeCells>
  <printOptions headings="false" gridLines="false" gridLinesSet="true" horizontalCentered="true" verticalCentered="false"/>
  <pageMargins left="0.39375" right="0.39375" top="0.8625" bottom="0.590277777777778" header="0.511811023622047" footer="0.35416666666666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&amp;L&amp;"Calibri,Normal"&amp;F/&amp;A&amp;C&amp;"Calibri,Normal"&amp;P&amp;R&amp;"Calibri,Normal"&amp;D/&amp;T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41"/>
  <sheetViews>
    <sheetView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J21" activeCellId="0" sqref="J21"/>
    </sheetView>
  </sheetViews>
  <sheetFormatPr defaultColWidth="10.37890625" defaultRowHeight="14.25" zeroHeight="false" outlineLevelRow="0" outlineLevelCol="0"/>
  <cols>
    <col collapsed="false" customWidth="true" hidden="false" outlineLevel="0" max="1" min="1" style="1" width="29.25"/>
    <col collapsed="false" customWidth="true" hidden="false" outlineLevel="0" max="2" min="2" style="2" width="55.88"/>
    <col collapsed="false" customWidth="true" hidden="false" outlineLevel="0" max="3" min="3" style="1" width="24.75"/>
    <col collapsed="false" customWidth="true" hidden="false" outlineLevel="0" max="4" min="4" style="2" width="8.88"/>
    <col collapsed="false" customWidth="true" hidden="false" outlineLevel="0" max="5" min="5" style="1" width="19.75"/>
    <col collapsed="false" customWidth="true" hidden="false" outlineLevel="0" max="6" min="6" style="3" width="14.62"/>
    <col collapsed="false" customWidth="true" hidden="false" outlineLevel="0" max="7" min="7" style="3" width="7.5"/>
    <col collapsed="false" customWidth="true" hidden="false" outlineLevel="0" max="8" min="8" style="1" width="13.62"/>
    <col collapsed="false" customWidth="false" hidden="false" outlineLevel="0" max="1023" min="9" style="1" width="10.38"/>
  </cols>
  <sheetData>
    <row r="1" s="5" customFormat="true" ht="51" hidden="false" customHeight="true" outlineLevel="0" collapsed="false">
      <c r="A1" s="29" t="s">
        <v>108</v>
      </c>
      <c r="B1" s="29"/>
      <c r="C1" s="29"/>
      <c r="D1" s="29"/>
      <c r="E1" s="29"/>
      <c r="F1" s="29"/>
      <c r="G1" s="29"/>
    </row>
    <row r="2" s="5" customFormat="true" ht="27" hidden="false" customHeight="true" outlineLevel="0" collapsed="false">
      <c r="A2" s="6" t="s">
        <v>2</v>
      </c>
      <c r="B2" s="7" t="s">
        <v>3</v>
      </c>
      <c r="C2" s="8" t="s">
        <v>4</v>
      </c>
      <c r="D2" s="9" t="s">
        <v>5</v>
      </c>
      <c r="E2" s="10" t="s">
        <v>6</v>
      </c>
      <c r="F2" s="11" t="s">
        <v>7</v>
      </c>
      <c r="G2" s="12" t="s">
        <v>8</v>
      </c>
    </row>
    <row r="3" customFormat="false" ht="15.75" hidden="false" customHeight="false" outlineLevel="0" collapsed="false">
      <c r="A3" s="30" t="s">
        <v>109</v>
      </c>
      <c r="B3" s="31" t="s">
        <v>110</v>
      </c>
      <c r="C3" s="32" t="n">
        <v>104397</v>
      </c>
      <c r="D3" s="16" t="n">
        <f aca="false">E3/C3</f>
        <v>0.2</v>
      </c>
      <c r="E3" s="33" t="n">
        <v>20879.4</v>
      </c>
      <c r="F3" s="18"/>
      <c r="G3" s="18"/>
    </row>
    <row r="4" customFormat="false" ht="24" hidden="false" customHeight="false" outlineLevel="0" collapsed="false">
      <c r="A4" s="30" t="s">
        <v>111</v>
      </c>
      <c r="B4" s="31" t="s">
        <v>112</v>
      </c>
      <c r="C4" s="32" t="n">
        <v>91841.26</v>
      </c>
      <c r="D4" s="16" t="n">
        <f aca="false">E4/C4</f>
        <v>0.316700794392411</v>
      </c>
      <c r="E4" s="33" t="n">
        <v>29086.2</v>
      </c>
      <c r="F4" s="18"/>
      <c r="G4" s="18"/>
    </row>
    <row r="5" customFormat="false" ht="15.75" hidden="false" customHeight="false" outlineLevel="0" collapsed="false">
      <c r="A5" s="30" t="s">
        <v>113</v>
      </c>
      <c r="B5" s="31" t="s">
        <v>114</v>
      </c>
      <c r="C5" s="32" t="n">
        <v>86340.2</v>
      </c>
      <c r="D5" s="16" t="n">
        <f aca="false">E5/C5</f>
        <v>0.299999305074577</v>
      </c>
      <c r="E5" s="33" t="n">
        <v>25902</v>
      </c>
      <c r="F5" s="18"/>
      <c r="G5" s="18"/>
    </row>
    <row r="6" customFormat="false" ht="15.75" hidden="false" customHeight="false" outlineLevel="0" collapsed="false">
      <c r="A6" s="30" t="s">
        <v>115</v>
      </c>
      <c r="B6" s="31" t="s">
        <v>116</v>
      </c>
      <c r="C6" s="32" t="n">
        <v>524964.4</v>
      </c>
      <c r="D6" s="16" t="n">
        <f aca="false">E6/C6</f>
        <v>0.200111912350628</v>
      </c>
      <c r="E6" s="33" t="n">
        <v>105051.63</v>
      </c>
      <c r="F6" s="18"/>
      <c r="G6" s="18"/>
    </row>
    <row r="7" customFormat="false" ht="15.75" hidden="false" customHeight="false" outlineLevel="0" collapsed="false">
      <c r="A7" s="30" t="s">
        <v>117</v>
      </c>
      <c r="B7" s="31" t="s">
        <v>118</v>
      </c>
      <c r="C7" s="32" t="n">
        <v>801413</v>
      </c>
      <c r="D7" s="16" t="n">
        <f aca="false">E7/C7</f>
        <v>0.138562264400503</v>
      </c>
      <c r="E7" s="33" t="n">
        <v>111045.6</v>
      </c>
      <c r="F7" s="18"/>
      <c r="G7" s="18"/>
    </row>
    <row r="8" customFormat="false" ht="15.75" hidden="false" customHeight="false" outlineLevel="0" collapsed="false">
      <c r="A8" s="30" t="s">
        <v>119</v>
      </c>
      <c r="B8" s="31" t="s">
        <v>120</v>
      </c>
      <c r="C8" s="32" t="n">
        <v>105558.32</v>
      </c>
      <c r="D8" s="16" t="n">
        <f aca="false">E8/C8</f>
        <v>0.300705051008769</v>
      </c>
      <c r="E8" s="33" t="n">
        <v>31741.92</v>
      </c>
      <c r="F8" s="18"/>
      <c r="G8" s="18"/>
    </row>
    <row r="9" customFormat="false" ht="25.5" hidden="false" customHeight="false" outlineLevel="0" collapsed="false">
      <c r="A9" s="30" t="s">
        <v>121</v>
      </c>
      <c r="B9" s="31" t="s">
        <v>122</v>
      </c>
      <c r="C9" s="32" t="n">
        <v>105571</v>
      </c>
      <c r="D9" s="16" t="n">
        <f aca="false">E9/C9</f>
        <v>0.3</v>
      </c>
      <c r="E9" s="33" t="n">
        <v>31671.3</v>
      </c>
      <c r="F9" s="18"/>
      <c r="G9" s="18"/>
    </row>
    <row r="10" customFormat="false" ht="25.5" hidden="false" customHeight="false" outlineLevel="0" collapsed="false">
      <c r="A10" s="30" t="s">
        <v>123</v>
      </c>
      <c r="B10" s="31" t="s">
        <v>124</v>
      </c>
      <c r="C10" s="32" t="n">
        <v>685082.27</v>
      </c>
      <c r="D10" s="16" t="n">
        <f aca="false">E10/C10</f>
        <v>0.293288833762987</v>
      </c>
      <c r="E10" s="33" t="n">
        <v>200926.98</v>
      </c>
      <c r="F10" s="18"/>
      <c r="G10" s="18"/>
    </row>
    <row r="11" customFormat="false" ht="24" hidden="false" customHeight="false" outlineLevel="0" collapsed="false">
      <c r="A11" s="30" t="s">
        <v>125</v>
      </c>
      <c r="B11" s="31" t="s">
        <v>126</v>
      </c>
      <c r="C11" s="32" t="n">
        <v>361969.96</v>
      </c>
      <c r="D11" s="16" t="n">
        <f aca="false">E11/C11</f>
        <v>0.133463423318333</v>
      </c>
      <c r="E11" s="33" t="n">
        <v>48309.75</v>
      </c>
      <c r="F11" s="18"/>
      <c r="G11" s="18"/>
    </row>
    <row r="12" customFormat="false" ht="15.75" hidden="false" customHeight="false" outlineLevel="0" collapsed="false">
      <c r="A12" s="30" t="s">
        <v>127</v>
      </c>
      <c r="B12" s="31" t="s">
        <v>128</v>
      </c>
      <c r="C12" s="32" t="n">
        <v>109195.68</v>
      </c>
      <c r="D12" s="16" t="n">
        <f aca="false">E12/C12</f>
        <v>0.150555406587513</v>
      </c>
      <c r="E12" s="33" t="n">
        <v>16440</v>
      </c>
      <c r="F12" s="18"/>
      <c r="G12" s="18"/>
    </row>
    <row r="13" customFormat="false" ht="24" hidden="false" customHeight="false" outlineLevel="0" collapsed="false">
      <c r="A13" s="30" t="s">
        <v>129</v>
      </c>
      <c r="B13" s="31" t="s">
        <v>130</v>
      </c>
      <c r="C13" s="32" t="n">
        <v>30311.6</v>
      </c>
      <c r="D13" s="16" t="n">
        <f aca="false">E13/C13</f>
        <v>0.3025732722786</v>
      </c>
      <c r="E13" s="33" t="n">
        <v>9171.48</v>
      </c>
      <c r="F13" s="18"/>
      <c r="G13" s="18"/>
    </row>
    <row r="14" customFormat="false" ht="15.75" hidden="false" customHeight="false" outlineLevel="0" collapsed="false">
      <c r="A14" s="30" t="s">
        <v>131</v>
      </c>
      <c r="B14" s="31" t="s">
        <v>132</v>
      </c>
      <c r="C14" s="32" t="n">
        <v>311713.9</v>
      </c>
      <c r="D14" s="16" t="n">
        <f aca="false">E14/C14</f>
        <v>0.3</v>
      </c>
      <c r="E14" s="33" t="n">
        <v>93514.17</v>
      </c>
      <c r="F14" s="18"/>
      <c r="G14" s="18"/>
    </row>
    <row r="15" customFormat="false" ht="25.5" hidden="false" customHeight="false" outlineLevel="0" collapsed="false">
      <c r="A15" s="30" t="s">
        <v>133</v>
      </c>
      <c r="B15" s="31" t="s">
        <v>134</v>
      </c>
      <c r="C15" s="32" t="n">
        <v>57821.36</v>
      </c>
      <c r="D15" s="16" t="n">
        <f aca="false">E15/C15</f>
        <v>0.300000034589294</v>
      </c>
      <c r="E15" s="33" t="n">
        <v>17346.41</v>
      </c>
      <c r="F15" s="18"/>
      <c r="G15" s="18"/>
      <c r="H15" s="34" t="s">
        <v>135</v>
      </c>
      <c r="I15" s="35" t="s">
        <v>136</v>
      </c>
    </row>
    <row r="16" customFormat="false" ht="24" hidden="false" customHeight="true" outlineLevel="0" collapsed="false">
      <c r="A16" s="30" t="s">
        <v>137</v>
      </c>
      <c r="B16" s="31" t="s">
        <v>138</v>
      </c>
      <c r="C16" s="32" t="n">
        <v>602833.53</v>
      </c>
      <c r="D16" s="16" t="n">
        <f aca="false">E16/C16</f>
        <v>0.241899998495439</v>
      </c>
      <c r="E16" s="33" t="n">
        <v>145825.43</v>
      </c>
      <c r="F16" s="36" t="s">
        <v>139</v>
      </c>
      <c r="G16" s="36"/>
      <c r="H16" s="37" t="n">
        <v>1117144.5</v>
      </c>
      <c r="I16" s="38" t="n">
        <f aca="false">H16/E35</f>
        <v>0.594054934401767</v>
      </c>
    </row>
    <row r="17" customFormat="false" ht="24" hidden="false" customHeight="true" outlineLevel="0" collapsed="false">
      <c r="A17" s="30" t="s">
        <v>140</v>
      </c>
      <c r="B17" s="31" t="s">
        <v>141</v>
      </c>
      <c r="C17" s="32" t="n">
        <v>90029.28</v>
      </c>
      <c r="D17" s="16" t="n">
        <f aca="false">E17/C17</f>
        <v>0.288923781240947</v>
      </c>
      <c r="E17" s="33" t="n">
        <v>26011.6</v>
      </c>
      <c r="F17" s="36" t="s">
        <v>142</v>
      </c>
      <c r="G17" s="36"/>
      <c r="H17" s="37" t="n">
        <v>763396.23</v>
      </c>
      <c r="I17" s="38" t="n">
        <f aca="false">H17/E35</f>
        <v>0.405945065598234</v>
      </c>
    </row>
    <row r="18" customFormat="false" ht="15.75" hidden="false" customHeight="false" outlineLevel="0" collapsed="false">
      <c r="A18" s="30" t="s">
        <v>143</v>
      </c>
      <c r="B18" s="31" t="s">
        <v>144</v>
      </c>
      <c r="C18" s="32" t="n">
        <v>130788.51</v>
      </c>
      <c r="D18" s="16" t="n">
        <f aca="false">E18/C18</f>
        <v>0.399999969416274</v>
      </c>
      <c r="E18" s="33" t="n">
        <v>52315.4</v>
      </c>
      <c r="F18" s="18"/>
      <c r="G18" s="18"/>
    </row>
    <row r="19" customFormat="false" ht="15.75" hidden="false" customHeight="false" outlineLevel="0" collapsed="false">
      <c r="A19" s="30" t="s">
        <v>145</v>
      </c>
      <c r="B19" s="31" t="s">
        <v>146</v>
      </c>
      <c r="C19" s="32" t="n">
        <v>373745.47</v>
      </c>
      <c r="D19" s="16" t="n">
        <f aca="false">E19/C19</f>
        <v>0.500000013378089</v>
      </c>
      <c r="E19" s="33" t="n">
        <v>186872.74</v>
      </c>
      <c r="F19" s="18"/>
      <c r="G19" s="18"/>
    </row>
    <row r="20" customFormat="false" ht="15.75" hidden="false" customHeight="false" outlineLevel="0" collapsed="false">
      <c r="A20" s="30" t="s">
        <v>147</v>
      </c>
      <c r="B20" s="31" t="s">
        <v>148</v>
      </c>
      <c r="C20" s="32" t="n">
        <v>29722.63</v>
      </c>
      <c r="D20" s="16" t="n">
        <f aca="false">E20/C20</f>
        <v>0.596596599964404</v>
      </c>
      <c r="E20" s="33" t="n">
        <v>17732.42</v>
      </c>
      <c r="F20" s="18"/>
      <c r="G20" s="18"/>
    </row>
    <row r="21" customFormat="false" ht="38.25" hidden="false" customHeight="false" outlineLevel="0" collapsed="false">
      <c r="A21" s="30" t="s">
        <v>149</v>
      </c>
      <c r="B21" s="31" t="s">
        <v>150</v>
      </c>
      <c r="C21" s="32" t="n">
        <v>159167.76</v>
      </c>
      <c r="D21" s="16" t="n">
        <f aca="false">E21/C21</f>
        <v>0.423502850074663</v>
      </c>
      <c r="E21" s="33" t="n">
        <v>67408</v>
      </c>
      <c r="F21" s="18"/>
      <c r="G21" s="18"/>
    </row>
    <row r="22" customFormat="false" ht="15.75" hidden="false" customHeight="false" outlineLevel="0" collapsed="false">
      <c r="A22" s="30" t="s">
        <v>151</v>
      </c>
      <c r="B22" s="31" t="s">
        <v>152</v>
      </c>
      <c r="C22" s="32" t="n">
        <v>727203.47</v>
      </c>
      <c r="D22" s="16" t="n">
        <f aca="false">E22/C22</f>
        <v>0.218262943657296</v>
      </c>
      <c r="E22" s="33" t="n">
        <v>158721.57</v>
      </c>
      <c r="F22" s="18"/>
      <c r="G22" s="18"/>
    </row>
    <row r="23" customFormat="false" ht="26.25" hidden="false" customHeight="false" outlineLevel="0" collapsed="false">
      <c r="A23" s="30" t="s">
        <v>153</v>
      </c>
      <c r="B23" s="31" t="s">
        <v>154</v>
      </c>
      <c r="C23" s="32" t="n">
        <v>559880</v>
      </c>
      <c r="D23" s="16" t="n">
        <f aca="false">E23/C23</f>
        <v>0.149978566835751</v>
      </c>
      <c r="E23" s="33" t="n">
        <v>83970</v>
      </c>
      <c r="F23" s="18"/>
      <c r="G23" s="18"/>
    </row>
    <row r="24" s="23" customFormat="true" ht="16.5" hidden="false" customHeight="false" outlineLevel="0" collapsed="false">
      <c r="A24" s="24" t="s">
        <v>155</v>
      </c>
      <c r="B24" s="24"/>
      <c r="C24" s="25" t="n">
        <f aca="false">SUBTOTAL(9,C3:C23)</f>
        <v>6049550.6</v>
      </c>
      <c r="D24" s="26"/>
      <c r="E24" s="25" t="n">
        <f aca="false">SUBTOTAL(9,E3:E23)</f>
        <v>1479944</v>
      </c>
      <c r="F24" s="27" t="n">
        <f aca="false">1479944</f>
        <v>1479944</v>
      </c>
      <c r="G24" s="28" t="n">
        <f aca="false">E24/F24</f>
        <v>1</v>
      </c>
    </row>
    <row r="25" customFormat="false" ht="15.75" hidden="false" customHeight="false" outlineLevel="0" collapsed="false">
      <c r="A25" s="30" t="s">
        <v>156</v>
      </c>
      <c r="B25" s="31" t="s">
        <v>157</v>
      </c>
      <c r="C25" s="32" t="n">
        <v>71964</v>
      </c>
      <c r="D25" s="16" t="n">
        <f aca="false">E25/C25</f>
        <v>0.5</v>
      </c>
      <c r="E25" s="33" t="n">
        <v>35982</v>
      </c>
      <c r="F25" s="18"/>
      <c r="G25" s="18"/>
    </row>
    <row r="26" customFormat="false" ht="24" hidden="false" customHeight="false" outlineLevel="0" collapsed="false">
      <c r="A26" s="30" t="s">
        <v>158</v>
      </c>
      <c r="B26" s="31" t="s">
        <v>159</v>
      </c>
      <c r="C26" s="32" t="n">
        <v>19130</v>
      </c>
      <c r="D26" s="16" t="n">
        <f aca="false">E26/C26</f>
        <v>0.4</v>
      </c>
      <c r="E26" s="33" t="n">
        <v>7652</v>
      </c>
      <c r="F26" s="18"/>
      <c r="G26" s="18"/>
    </row>
    <row r="27" customFormat="false" ht="15.75" hidden="false" customHeight="false" outlineLevel="0" collapsed="false">
      <c r="A27" s="30" t="s">
        <v>160</v>
      </c>
      <c r="B27" s="31" t="s">
        <v>161</v>
      </c>
      <c r="C27" s="32" t="n">
        <v>255000</v>
      </c>
      <c r="D27" s="16" t="n">
        <f aca="false">E27/C27</f>
        <v>0.41</v>
      </c>
      <c r="E27" s="33" t="n">
        <v>104550</v>
      </c>
      <c r="F27" s="18"/>
      <c r="G27" s="18"/>
    </row>
    <row r="28" customFormat="false" ht="24" hidden="false" customHeight="false" outlineLevel="0" collapsed="false">
      <c r="A28" s="30" t="s">
        <v>162</v>
      </c>
      <c r="B28" s="31" t="s">
        <v>163</v>
      </c>
      <c r="C28" s="32" t="n">
        <v>24301</v>
      </c>
      <c r="D28" s="16" t="n">
        <f aca="false">E28/C28</f>
        <v>0.35</v>
      </c>
      <c r="E28" s="33" t="n">
        <v>8505.35</v>
      </c>
      <c r="F28" s="18"/>
      <c r="G28" s="18"/>
    </row>
    <row r="29" customFormat="false" ht="15.75" hidden="false" customHeight="false" outlineLevel="0" collapsed="false">
      <c r="A29" s="30" t="s">
        <v>164</v>
      </c>
      <c r="B29" s="31" t="s">
        <v>165</v>
      </c>
      <c r="C29" s="32" t="n">
        <v>23945.49</v>
      </c>
      <c r="D29" s="16" t="n">
        <f aca="false">E29/C29</f>
        <v>0.460249508362535</v>
      </c>
      <c r="E29" s="33" t="n">
        <v>11020.9</v>
      </c>
      <c r="F29" s="18"/>
      <c r="G29" s="18"/>
    </row>
    <row r="30" customFormat="false" ht="15.75" hidden="false" customHeight="false" outlineLevel="0" collapsed="false">
      <c r="A30" s="30" t="s">
        <v>166</v>
      </c>
      <c r="B30" s="31" t="s">
        <v>167</v>
      </c>
      <c r="C30" s="32" t="n">
        <v>36947.66</v>
      </c>
      <c r="D30" s="16" t="n">
        <f aca="false">E30/C30</f>
        <v>0.300000054130627</v>
      </c>
      <c r="E30" s="33" t="n">
        <v>11084.3</v>
      </c>
      <c r="F30" s="18"/>
      <c r="G30" s="18"/>
    </row>
    <row r="31" customFormat="false" ht="25.5" hidden="false" customHeight="false" outlineLevel="0" collapsed="false">
      <c r="A31" s="30" t="s">
        <v>168</v>
      </c>
      <c r="B31" s="31" t="s">
        <v>169</v>
      </c>
      <c r="C31" s="32" t="n">
        <v>215488</v>
      </c>
      <c r="D31" s="16" t="n">
        <f aca="false">E31/C31</f>
        <v>0.3</v>
      </c>
      <c r="E31" s="33" t="n">
        <v>64646.4</v>
      </c>
      <c r="F31" s="18"/>
      <c r="G31" s="18"/>
    </row>
    <row r="32" customFormat="false" ht="15.75" hidden="false" customHeight="false" outlineLevel="0" collapsed="false">
      <c r="A32" s="30" t="s">
        <v>170</v>
      </c>
      <c r="B32" s="31" t="s">
        <v>171</v>
      </c>
      <c r="C32" s="32" t="n">
        <v>99257.64</v>
      </c>
      <c r="D32" s="16" t="n">
        <f aca="false">E32/C32</f>
        <v>0.299999979850418</v>
      </c>
      <c r="E32" s="33" t="n">
        <v>29777.29</v>
      </c>
      <c r="F32" s="18"/>
      <c r="G32" s="18"/>
    </row>
    <row r="33" customFormat="false" ht="24.75" hidden="false" customHeight="false" outlineLevel="0" collapsed="false">
      <c r="A33" s="30" t="s">
        <v>172</v>
      </c>
      <c r="B33" s="31" t="s">
        <v>173</v>
      </c>
      <c r="C33" s="32" t="n">
        <v>424594.95</v>
      </c>
      <c r="D33" s="16" t="n">
        <f aca="false">E33/C33</f>
        <v>0.300000011775929</v>
      </c>
      <c r="E33" s="33" t="n">
        <v>127378.49</v>
      </c>
      <c r="F33" s="18"/>
      <c r="G33" s="18"/>
    </row>
    <row r="34" s="23" customFormat="true" ht="16.5" hidden="false" customHeight="false" outlineLevel="0" collapsed="false">
      <c r="A34" s="24" t="s">
        <v>174</v>
      </c>
      <c r="B34" s="24"/>
      <c r="C34" s="25" t="n">
        <f aca="false">SUBTOTAL(9,C25:C32)</f>
        <v>746033.79</v>
      </c>
      <c r="D34" s="26"/>
      <c r="E34" s="25" t="n">
        <f aca="false">SUBTOTAL(9,E25:E33)</f>
        <v>400596.73</v>
      </c>
      <c r="F34" s="27" t="n">
        <f aca="false">400596.73</f>
        <v>400596.73</v>
      </c>
      <c r="G34" s="28" t="n">
        <f aca="false">E34/F34</f>
        <v>1</v>
      </c>
    </row>
    <row r="35" s="23" customFormat="true" ht="16.5" hidden="false" customHeight="false" outlineLevel="0" collapsed="false">
      <c r="A35" s="24" t="s">
        <v>175</v>
      </c>
      <c r="B35" s="24"/>
      <c r="C35" s="25" t="n">
        <f aca="false">C24+C34</f>
        <v>6795584.39</v>
      </c>
      <c r="D35" s="26"/>
      <c r="E35" s="25" t="n">
        <f aca="false">E24+E34</f>
        <v>1880540.73</v>
      </c>
      <c r="F35" s="27" t="n">
        <f aca="false">1479944+400596.73</f>
        <v>1880540.73</v>
      </c>
      <c r="G35" s="28" t="n">
        <f aca="false">E35/F35</f>
        <v>1</v>
      </c>
    </row>
    <row r="36" s="5" customFormat="true" ht="12.75" hidden="false" customHeight="false" outlineLevel="0" collapsed="false">
      <c r="A36" s="39" t="s">
        <v>2</v>
      </c>
      <c r="B36" s="40" t="s">
        <v>3</v>
      </c>
      <c r="C36" s="41" t="s">
        <v>4</v>
      </c>
      <c r="D36" s="42" t="s">
        <v>5</v>
      </c>
      <c r="E36" s="43" t="s">
        <v>6</v>
      </c>
      <c r="F36" s="44"/>
    </row>
    <row r="37" customFormat="false" ht="25.5" hidden="false" customHeight="false" outlineLevel="0" collapsed="false">
      <c r="A37" s="30" t="s">
        <v>101</v>
      </c>
      <c r="B37" s="45" t="s">
        <v>176</v>
      </c>
      <c r="C37" s="46" t="n">
        <v>1565760</v>
      </c>
      <c r="D37" s="16" t="n">
        <f aca="false">E37/C37</f>
        <v>0.8</v>
      </c>
      <c r="E37" s="46" t="n">
        <v>1252608</v>
      </c>
      <c r="F37" s="18"/>
      <c r="G37" s="1"/>
    </row>
    <row r="38" customFormat="false" ht="25.5" hidden="false" customHeight="false" outlineLevel="0" collapsed="false">
      <c r="A38" s="30" t="s">
        <v>101</v>
      </c>
      <c r="B38" s="45" t="s">
        <v>177</v>
      </c>
      <c r="C38" s="46" t="n">
        <v>650000</v>
      </c>
      <c r="D38" s="16" t="n">
        <f aca="false">E38/C38</f>
        <v>0.8</v>
      </c>
      <c r="E38" s="46" t="n">
        <v>520000</v>
      </c>
      <c r="F38" s="18"/>
      <c r="G38" s="1"/>
    </row>
    <row r="39" customFormat="false" ht="25.5" hidden="false" customHeight="false" outlineLevel="0" collapsed="false">
      <c r="A39" s="30" t="s">
        <v>101</v>
      </c>
      <c r="B39" s="45" t="s">
        <v>178</v>
      </c>
      <c r="C39" s="46" t="n">
        <v>274962</v>
      </c>
      <c r="D39" s="16" t="n">
        <f aca="false">E39/C39</f>
        <v>0.800001454746474</v>
      </c>
      <c r="E39" s="46" t="n">
        <v>219970</v>
      </c>
      <c r="F39" s="18"/>
      <c r="G39" s="1"/>
    </row>
    <row r="40" customFormat="false" ht="26.25" hidden="false" customHeight="false" outlineLevel="0" collapsed="false">
      <c r="A40" s="30" t="s">
        <v>101</v>
      </c>
      <c r="B40" s="45" t="s">
        <v>179</v>
      </c>
      <c r="C40" s="46" t="n">
        <v>1264771.73</v>
      </c>
      <c r="D40" s="16" t="n">
        <f aca="false">E40/C40</f>
        <v>0.674243406752932</v>
      </c>
      <c r="E40" s="46" t="n">
        <v>852764</v>
      </c>
      <c r="F40" s="18"/>
      <c r="G40" s="1"/>
    </row>
    <row r="41" s="23" customFormat="true" ht="16.5" hidden="false" customHeight="false" outlineLevel="0" collapsed="false">
      <c r="A41" s="47" t="s">
        <v>180</v>
      </c>
      <c r="B41" s="47"/>
      <c r="C41" s="48"/>
      <c r="D41" s="48"/>
      <c r="E41" s="48" t="n">
        <f aca="false">SUM(E37:E40)</f>
        <v>2845342</v>
      </c>
      <c r="F41" s="49" t="n">
        <v>2845342</v>
      </c>
      <c r="G41" s="50" t="n">
        <f aca="false">E41/F41</f>
        <v>1</v>
      </c>
    </row>
  </sheetData>
  <autoFilter ref="A2:AMI2"/>
  <mergeCells count="7">
    <mergeCell ref="A1:G1"/>
    <mergeCell ref="F16:G16"/>
    <mergeCell ref="F17:G17"/>
    <mergeCell ref="A24:B24"/>
    <mergeCell ref="A34:B34"/>
    <mergeCell ref="A35:B35"/>
    <mergeCell ref="A41:B41"/>
  </mergeCells>
  <printOptions headings="false" gridLines="false" gridLinesSet="true" horizontalCentered="true" verticalCentered="false"/>
  <pageMargins left="0.39375" right="0.39375" top="0.865972222222222" bottom="0.590277777777778" header="0.511811023622047" footer="0.35416666666666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&amp;L&amp;"Calibri,Normal"&amp;F/&amp;A&amp;C&amp;"Calibri,Normal"&amp;P&amp;R&amp;"Calibri,Normal"&amp;D/&amp;T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6"/>
  <sheetViews>
    <sheetView showFormulas="false" showGridLines="true" showRowColHeaders="true" showZeros="true" rightToLeft="false" tabSelected="false" showOutlineSymbols="true" defaultGridColor="true" view="normal" topLeftCell="B1" colorId="64" zoomScale="80" zoomScaleNormal="80" zoomScalePageLayoutView="100" workbookViewId="0">
      <selection pane="topLeft" activeCell="B2" activeCellId="0" sqref="B2"/>
    </sheetView>
  </sheetViews>
  <sheetFormatPr defaultColWidth="10.37890625" defaultRowHeight="14.25" zeroHeight="false" outlineLevelRow="0" outlineLevelCol="0"/>
  <cols>
    <col collapsed="false" customWidth="true" hidden="true" outlineLevel="0" max="1" min="1" style="1" width="7.38"/>
    <col collapsed="false" customWidth="true" hidden="false" outlineLevel="0" max="2" min="2" style="1" width="29.25"/>
    <col collapsed="false" customWidth="true" hidden="false" outlineLevel="0" max="3" min="3" style="2" width="55.88"/>
    <col collapsed="false" customWidth="true" hidden="false" outlineLevel="0" max="4" min="4" style="1" width="24.75"/>
    <col collapsed="false" customWidth="true" hidden="false" outlineLevel="0" max="5" min="5" style="2" width="10.5"/>
    <col collapsed="false" customWidth="true" hidden="false" outlineLevel="0" max="6" min="6" style="1" width="19.75"/>
    <col collapsed="false" customWidth="true" hidden="false" outlineLevel="0" max="7" min="7" style="3" width="14.62"/>
    <col collapsed="false" customWidth="true" hidden="false" outlineLevel="0" max="8" min="8" style="3" width="7.5"/>
    <col collapsed="false" customWidth="false" hidden="false" outlineLevel="0" max="1024" min="9" style="1" width="10.38"/>
  </cols>
  <sheetData>
    <row r="1" s="5" customFormat="true" ht="63" hidden="false" customHeight="true" outlineLevel="0" collapsed="false">
      <c r="B1" s="29" t="s">
        <v>181</v>
      </c>
      <c r="C1" s="29"/>
      <c r="D1" s="29"/>
      <c r="E1" s="29"/>
      <c r="F1" s="29"/>
      <c r="G1" s="29"/>
      <c r="H1" s="29"/>
    </row>
    <row r="2" s="5" customFormat="true" ht="27" hidden="false" customHeight="true" outlineLevel="0" collapsed="false">
      <c r="A2" s="5" t="s">
        <v>182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  <c r="H2" s="12" t="s">
        <v>8</v>
      </c>
    </row>
    <row r="3" customFormat="false" ht="15.75" hidden="false" customHeight="false" outlineLevel="0" collapsed="false">
      <c r="A3" s="51" t="s">
        <v>183</v>
      </c>
      <c r="B3" s="30" t="s">
        <v>184</v>
      </c>
      <c r="C3" s="31" t="s">
        <v>185</v>
      </c>
      <c r="D3" s="32" t="n">
        <v>416825</v>
      </c>
      <c r="E3" s="16" t="n">
        <f aca="false">F3/D3</f>
        <v>0.0377700473819948</v>
      </c>
      <c r="F3" s="33" t="n">
        <v>15743.5</v>
      </c>
      <c r="G3" s="18"/>
      <c r="H3" s="18"/>
    </row>
    <row r="4" customFormat="false" ht="36" hidden="false" customHeight="false" outlineLevel="0" collapsed="false">
      <c r="A4" s="52" t="s">
        <v>186</v>
      </c>
      <c r="B4" s="30" t="s">
        <v>187</v>
      </c>
      <c r="C4" s="31" t="s">
        <v>188</v>
      </c>
      <c r="D4" s="32" t="n">
        <f aca="false">30651.75+3359</f>
        <v>34010.75</v>
      </c>
      <c r="E4" s="16" t="n">
        <f aca="false">F4/D4</f>
        <v>0.557470799673633</v>
      </c>
      <c r="F4" s="33" t="n">
        <v>18960</v>
      </c>
      <c r="G4" s="18"/>
      <c r="H4" s="18"/>
    </row>
    <row r="5" customFormat="false" ht="24" hidden="false" customHeight="false" outlineLevel="0" collapsed="false">
      <c r="A5" s="52" t="s">
        <v>189</v>
      </c>
      <c r="B5" s="30" t="s">
        <v>63</v>
      </c>
      <c r="C5" s="31" t="s">
        <v>190</v>
      </c>
      <c r="D5" s="32" t="n">
        <v>38674.41</v>
      </c>
      <c r="E5" s="16" t="n">
        <f aca="false">F5/D5</f>
        <v>0.270825850995529</v>
      </c>
      <c r="F5" s="33" t="n">
        <v>10474.03</v>
      </c>
      <c r="G5" s="18"/>
      <c r="H5" s="18"/>
    </row>
    <row r="6" customFormat="false" ht="24" hidden="false" customHeight="false" outlineLevel="0" collapsed="false">
      <c r="A6" s="53" t="s">
        <v>191</v>
      </c>
      <c r="B6" s="30" t="s">
        <v>192</v>
      </c>
      <c r="C6" s="31" t="s">
        <v>193</v>
      </c>
      <c r="D6" s="32" t="n">
        <v>43102.58</v>
      </c>
      <c r="E6" s="16" t="n">
        <f aca="false">F6/D6</f>
        <v>5.51656072559926</v>
      </c>
      <c r="F6" s="33" t="n">
        <v>237778</v>
      </c>
      <c r="G6" s="18"/>
      <c r="H6" s="18"/>
    </row>
    <row r="7" customFormat="false" ht="24" hidden="false" customHeight="false" outlineLevel="0" collapsed="false">
      <c r="A7" s="51" t="s">
        <v>183</v>
      </c>
      <c r="B7" s="30" t="s">
        <v>194</v>
      </c>
      <c r="C7" s="31" t="s">
        <v>195</v>
      </c>
      <c r="D7" s="32" t="n">
        <f aca="false">96042.25-5721.83-6484.11</f>
        <v>83836.31</v>
      </c>
      <c r="E7" s="16" t="n">
        <f aca="false">F7/D7</f>
        <v>0.909868289766093</v>
      </c>
      <c r="F7" s="33" t="n">
        <v>76280</v>
      </c>
      <c r="G7" s="18"/>
      <c r="H7" s="18"/>
    </row>
    <row r="8" customFormat="false" ht="24" hidden="false" customHeight="false" outlineLevel="0" collapsed="false">
      <c r="A8" s="51" t="s">
        <v>196</v>
      </c>
      <c r="B8" s="30" t="s">
        <v>67</v>
      </c>
      <c r="C8" s="31" t="s">
        <v>197</v>
      </c>
      <c r="D8" s="32" t="n">
        <v>54170.81</v>
      </c>
      <c r="E8" s="16" t="n">
        <f aca="false">F8/D8</f>
        <v>1.0365626801593</v>
      </c>
      <c r="F8" s="33" t="n">
        <v>56151.44</v>
      </c>
      <c r="G8" s="18"/>
      <c r="H8" s="18"/>
    </row>
    <row r="9" customFormat="false" ht="24" hidden="false" customHeight="false" outlineLevel="0" collapsed="false">
      <c r="A9" s="53" t="s">
        <v>198</v>
      </c>
      <c r="B9" s="30" t="s">
        <v>199</v>
      </c>
      <c r="C9" s="31" t="s">
        <v>200</v>
      </c>
      <c r="D9" s="32" t="n">
        <v>2919.38</v>
      </c>
      <c r="E9" s="16" t="n">
        <f aca="false">F9/D9</f>
        <v>18.4970781467298</v>
      </c>
      <c r="F9" s="33" t="n">
        <v>54000</v>
      </c>
      <c r="G9" s="18"/>
      <c r="H9" s="18"/>
    </row>
    <row r="10" customFormat="false" ht="24" hidden="false" customHeight="false" outlineLevel="0" collapsed="false">
      <c r="A10" s="53" t="s">
        <v>201</v>
      </c>
      <c r="B10" s="30" t="s">
        <v>202</v>
      </c>
      <c r="C10" s="31" t="s">
        <v>203</v>
      </c>
      <c r="D10" s="32" t="n">
        <v>111436.88</v>
      </c>
      <c r="E10" s="16" t="n">
        <f aca="false">F10/D10</f>
        <v>1.2046448177659</v>
      </c>
      <c r="F10" s="33" t="n">
        <v>134241.86</v>
      </c>
      <c r="G10" s="18"/>
      <c r="H10" s="18"/>
    </row>
    <row r="11" customFormat="false" ht="24" hidden="false" customHeight="false" outlineLevel="0" collapsed="false">
      <c r="A11" s="53" t="s">
        <v>204</v>
      </c>
      <c r="B11" s="30" t="s">
        <v>202</v>
      </c>
      <c r="C11" s="31" t="s">
        <v>205</v>
      </c>
      <c r="D11" s="32" t="n">
        <v>66946.5</v>
      </c>
      <c r="E11" s="16" t="n">
        <f aca="false">F11/D11</f>
        <v>4.48119020411821</v>
      </c>
      <c r="F11" s="33" t="n">
        <v>300000</v>
      </c>
      <c r="G11" s="18"/>
      <c r="H11" s="18"/>
    </row>
    <row r="12" customFormat="false" ht="24" hidden="false" customHeight="false" outlineLevel="0" collapsed="false">
      <c r="A12" s="53" t="s">
        <v>206</v>
      </c>
      <c r="B12" s="30" t="s">
        <v>207</v>
      </c>
      <c r="C12" s="31" t="s">
        <v>208</v>
      </c>
      <c r="D12" s="32" t="n">
        <v>1336080</v>
      </c>
      <c r="E12" s="16" t="n">
        <f aca="false">F12/D12</f>
        <v>0.0286148733608766</v>
      </c>
      <c r="F12" s="33" t="n">
        <f aca="false">37288.81+942.95</f>
        <v>38231.76</v>
      </c>
      <c r="G12" s="18"/>
      <c r="H12" s="18"/>
    </row>
    <row r="13" customFormat="false" ht="24" hidden="false" customHeight="false" outlineLevel="0" collapsed="false">
      <c r="A13" s="53" t="s">
        <v>201</v>
      </c>
      <c r="B13" s="30" t="s">
        <v>209</v>
      </c>
      <c r="C13" s="31" t="s">
        <v>210</v>
      </c>
      <c r="D13" s="32" t="n">
        <v>96523.67</v>
      </c>
      <c r="E13" s="16" t="n">
        <f aca="false">F13/D13</f>
        <v>1.10286026215124</v>
      </c>
      <c r="F13" s="33" t="n">
        <v>106452.12</v>
      </c>
      <c r="G13" s="18"/>
      <c r="H13" s="18"/>
    </row>
    <row r="14" customFormat="false" ht="24" hidden="false" customHeight="false" outlineLevel="0" collapsed="false">
      <c r="A14" s="53" t="s">
        <v>211</v>
      </c>
      <c r="B14" s="30" t="s">
        <v>212</v>
      </c>
      <c r="C14" s="31" t="s">
        <v>213</v>
      </c>
      <c r="D14" s="32" t="n">
        <v>11451.94</v>
      </c>
      <c r="E14" s="16" t="n">
        <f aca="false">F14/D14</f>
        <v>19.4079955011989</v>
      </c>
      <c r="F14" s="33" t="n">
        <v>222259.2</v>
      </c>
      <c r="G14" s="18"/>
      <c r="H14" s="18"/>
    </row>
    <row r="15" customFormat="false" ht="15.75" hidden="false" customHeight="false" outlineLevel="0" collapsed="false">
      <c r="A15" s="51" t="s">
        <v>183</v>
      </c>
      <c r="B15" s="30" t="s">
        <v>214</v>
      </c>
      <c r="C15" s="31" t="s">
        <v>215</v>
      </c>
      <c r="D15" s="32" t="n">
        <v>60426.57</v>
      </c>
      <c r="E15" s="16" t="n">
        <f aca="false">F15/D15</f>
        <v>0.400155097335493</v>
      </c>
      <c r="F15" s="33" t="n">
        <v>24180</v>
      </c>
      <c r="G15" s="18"/>
      <c r="H15" s="18"/>
    </row>
    <row r="16" customFormat="false" ht="24" hidden="false" customHeight="false" outlineLevel="0" collapsed="false">
      <c r="A16" s="53" t="s">
        <v>216</v>
      </c>
      <c r="B16" s="30" t="s">
        <v>217</v>
      </c>
      <c r="C16" s="31" t="s">
        <v>218</v>
      </c>
      <c r="D16" s="32" t="n">
        <v>4726.8</v>
      </c>
      <c r="E16" s="16" t="n">
        <f aca="false">F16/D16</f>
        <v>13.3676292629263</v>
      </c>
      <c r="F16" s="33" t="n">
        <v>63186.11</v>
      </c>
      <c r="G16" s="18"/>
      <c r="H16" s="18"/>
    </row>
    <row r="17" customFormat="false" ht="24" hidden="false" customHeight="false" outlineLevel="0" collapsed="false">
      <c r="A17" s="51" t="s">
        <v>219</v>
      </c>
      <c r="B17" s="30" t="s">
        <v>220</v>
      </c>
      <c r="C17" s="31" t="s">
        <v>221</v>
      </c>
      <c r="D17" s="32" t="n">
        <v>19443.25</v>
      </c>
      <c r="E17" s="16" t="n">
        <f aca="false">F17/D17</f>
        <v>1.99714502462294</v>
      </c>
      <c r="F17" s="33" t="n">
        <v>38830.99</v>
      </c>
      <c r="G17" s="18"/>
      <c r="H17" s="18"/>
    </row>
    <row r="18" customFormat="false" ht="24" hidden="false" customHeight="false" outlineLevel="0" collapsed="false">
      <c r="A18" s="53" t="s">
        <v>204</v>
      </c>
      <c r="B18" s="30" t="s">
        <v>222</v>
      </c>
      <c r="C18" s="31" t="s">
        <v>223</v>
      </c>
      <c r="D18" s="32" t="n">
        <v>27704</v>
      </c>
      <c r="E18" s="16" t="n">
        <f aca="false">F18/D18</f>
        <v>1.63228414669362</v>
      </c>
      <c r="F18" s="33" t="n">
        <v>45220.8</v>
      </c>
      <c r="G18" s="18"/>
      <c r="H18" s="18"/>
    </row>
    <row r="19" customFormat="false" ht="15.75" hidden="false" customHeight="false" outlineLevel="0" collapsed="false">
      <c r="A19" s="51"/>
      <c r="B19" s="30" t="s">
        <v>224</v>
      </c>
      <c r="C19" s="31" t="s">
        <v>225</v>
      </c>
      <c r="D19" s="32" t="n">
        <v>32036.31</v>
      </c>
      <c r="E19" s="16" t="n">
        <f aca="false">F19/D19</f>
        <v>1.49455414809009</v>
      </c>
      <c r="F19" s="33" t="n">
        <v>47880</v>
      </c>
      <c r="G19" s="18"/>
      <c r="H19" s="18"/>
    </row>
    <row r="20" customFormat="false" ht="24" hidden="false" customHeight="false" outlineLevel="0" collapsed="false">
      <c r="A20" s="51" t="s">
        <v>183</v>
      </c>
      <c r="B20" s="30" t="s">
        <v>226</v>
      </c>
      <c r="C20" s="31" t="s">
        <v>227</v>
      </c>
      <c r="D20" s="32" t="n">
        <v>210700</v>
      </c>
      <c r="E20" s="16" t="n">
        <f aca="false">F20/D20</f>
        <v>0.382183293782629</v>
      </c>
      <c r="F20" s="33" t="n">
        <v>80526.02</v>
      </c>
      <c r="G20" s="18"/>
      <c r="H20" s="18"/>
    </row>
    <row r="21" customFormat="false" ht="24" hidden="false" customHeight="false" outlineLevel="0" collapsed="false">
      <c r="A21" s="51" t="s">
        <v>219</v>
      </c>
      <c r="B21" s="30" t="s">
        <v>228</v>
      </c>
      <c r="C21" s="31" t="s">
        <v>229</v>
      </c>
      <c r="D21" s="32" t="n">
        <v>35686.36</v>
      </c>
      <c r="E21" s="16" t="n">
        <f aca="false">F21/D21</f>
        <v>0.496755903375968</v>
      </c>
      <c r="F21" s="33" t="n">
        <v>17727.41</v>
      </c>
      <c r="G21" s="18"/>
      <c r="H21" s="18"/>
    </row>
    <row r="22" customFormat="false" ht="36" hidden="false" customHeight="false" outlineLevel="0" collapsed="false">
      <c r="A22" s="53" t="s">
        <v>230</v>
      </c>
      <c r="B22" s="30" t="s">
        <v>231</v>
      </c>
      <c r="C22" s="31" t="s">
        <v>232</v>
      </c>
      <c r="D22" s="32" t="n">
        <v>65998.94</v>
      </c>
      <c r="E22" s="16" t="n">
        <f aca="false">F22/D22</f>
        <v>0.490007869823364</v>
      </c>
      <c r="F22" s="33" t="n">
        <v>32340</v>
      </c>
      <c r="G22" s="18"/>
      <c r="H22" s="18"/>
    </row>
    <row r="23" customFormat="false" ht="15.75" hidden="false" customHeight="false" outlineLevel="0" collapsed="false">
      <c r="A23" s="54" t="s">
        <v>196</v>
      </c>
      <c r="B23" s="30" t="s">
        <v>96</v>
      </c>
      <c r="C23" s="31" t="s">
        <v>233</v>
      </c>
      <c r="D23" s="32" t="n">
        <v>13848.39</v>
      </c>
      <c r="E23" s="16" t="n">
        <f aca="false">F23/D23</f>
        <v>1.17155784896295</v>
      </c>
      <c r="F23" s="33" t="n">
        <v>16224.19</v>
      </c>
      <c r="G23" s="18"/>
      <c r="H23" s="18"/>
    </row>
    <row r="24" customFormat="false" ht="24.75" hidden="false" customHeight="true" outlineLevel="0" collapsed="false">
      <c r="A24" s="54" t="s">
        <v>234</v>
      </c>
      <c r="B24" s="30" t="s">
        <v>96</v>
      </c>
      <c r="C24" s="31" t="s">
        <v>235</v>
      </c>
      <c r="D24" s="32" t="n">
        <v>277160</v>
      </c>
      <c r="E24" s="16" t="n">
        <f aca="false">F24/D24</f>
        <v>0.0549762231202194</v>
      </c>
      <c r="F24" s="33" t="n">
        <v>15237.21</v>
      </c>
      <c r="G24" s="18"/>
      <c r="H24" s="18"/>
    </row>
    <row r="25" customFormat="false" ht="24.75" hidden="false" customHeight="true" outlineLevel="0" collapsed="false">
      <c r="A25" s="55" t="s">
        <v>236</v>
      </c>
      <c r="B25" s="30" t="s">
        <v>96</v>
      </c>
      <c r="C25" s="31" t="s">
        <v>237</v>
      </c>
      <c r="D25" s="32" t="n">
        <v>5702.2</v>
      </c>
      <c r="E25" s="16" t="n">
        <f aca="false">F25/D25</f>
        <v>8.29037038336081</v>
      </c>
      <c r="F25" s="33" t="n">
        <f aca="false">33521.4+13751.95</f>
        <v>47273.35</v>
      </c>
      <c r="G25" s="18"/>
      <c r="H25" s="18"/>
    </row>
    <row r="26" customFormat="false" ht="24.75" hidden="false" customHeight="true" outlineLevel="0" collapsed="false">
      <c r="A26" s="55" t="s">
        <v>238</v>
      </c>
      <c r="B26" s="30" t="s">
        <v>239</v>
      </c>
      <c r="C26" s="31" t="s">
        <v>240</v>
      </c>
      <c r="D26" s="32" t="n">
        <v>28301.41</v>
      </c>
      <c r="E26" s="16" t="n">
        <f aca="false">F26/D26</f>
        <v>1.74902946531639</v>
      </c>
      <c r="F26" s="33" t="n">
        <v>49500</v>
      </c>
      <c r="G26" s="18"/>
      <c r="H26" s="18"/>
    </row>
    <row r="27" customFormat="false" ht="24.75" hidden="false" customHeight="true" outlineLevel="0" collapsed="false">
      <c r="A27" s="55" t="s">
        <v>241</v>
      </c>
      <c r="B27" s="30" t="s">
        <v>242</v>
      </c>
      <c r="C27" s="31" t="s">
        <v>243</v>
      </c>
      <c r="D27" s="32" t="n">
        <v>234249.2</v>
      </c>
      <c r="E27" s="16" t="n">
        <f aca="false">F27/D27</f>
        <v>0.808779880571631</v>
      </c>
      <c r="F27" s="33" t="n">
        <v>189456.04</v>
      </c>
      <c r="G27" s="18"/>
      <c r="H27" s="18"/>
    </row>
    <row r="28" customFormat="false" ht="24.75" hidden="false" customHeight="true" outlineLevel="0" collapsed="false">
      <c r="A28" s="53" t="s">
        <v>244</v>
      </c>
      <c r="B28" s="30" t="s">
        <v>46</v>
      </c>
      <c r="C28" s="31" t="s">
        <v>245</v>
      </c>
      <c r="D28" s="32" t="n">
        <v>57349.88</v>
      </c>
      <c r="E28" s="16" t="n">
        <f aca="false">F28/D28</f>
        <v>0.103370573748367</v>
      </c>
      <c r="F28" s="33" t="n">
        <v>5928.29</v>
      </c>
      <c r="G28" s="18"/>
      <c r="H28" s="18"/>
    </row>
    <row r="29" customFormat="false" ht="24.75" hidden="false" customHeight="true" outlineLevel="0" collapsed="false">
      <c r="A29" s="53" t="s">
        <v>244</v>
      </c>
      <c r="B29" s="30" t="s">
        <v>246</v>
      </c>
      <c r="C29" s="31" t="s">
        <v>247</v>
      </c>
      <c r="D29" s="32" t="n">
        <f aca="false">183900+8800+3370.01+1148.85+2475+350+150+737.5</f>
        <v>200931.36</v>
      </c>
      <c r="E29" s="16" t="n">
        <f aca="false">F29/D29</f>
        <v>0.130262692692669</v>
      </c>
      <c r="F29" s="33" t="n">
        <v>26173.86</v>
      </c>
      <c r="G29" s="18"/>
      <c r="H29" s="18"/>
    </row>
    <row r="30" customFormat="false" ht="24.75" hidden="false" customHeight="true" outlineLevel="0" collapsed="false">
      <c r="A30" s="54"/>
      <c r="B30" s="30" t="s">
        <v>248</v>
      </c>
      <c r="C30" s="31" t="s">
        <v>249</v>
      </c>
      <c r="D30" s="32" t="n">
        <v>518847.73</v>
      </c>
      <c r="E30" s="16" t="n">
        <f aca="false">F30/D30</f>
        <v>0.0106872974080469</v>
      </c>
      <c r="F30" s="33" t="n">
        <v>5545.08</v>
      </c>
      <c r="G30" s="18"/>
      <c r="H30" s="18"/>
    </row>
    <row r="31" customFormat="false" ht="24.75" hidden="false" customHeight="true" outlineLevel="0" collapsed="false">
      <c r="A31" s="54"/>
      <c r="B31" s="30" t="s">
        <v>250</v>
      </c>
      <c r="C31" s="31" t="s">
        <v>251</v>
      </c>
      <c r="D31" s="32" t="n">
        <v>13611.45</v>
      </c>
      <c r="E31" s="16" t="n">
        <f aca="false">F31/D31</f>
        <v>0.692005627614986</v>
      </c>
      <c r="F31" s="33" t="n">
        <v>9419.2</v>
      </c>
      <c r="G31" s="18"/>
      <c r="H31" s="18"/>
    </row>
    <row r="32" customFormat="false" ht="24" hidden="false" customHeight="false" outlineLevel="0" collapsed="false">
      <c r="A32" s="55" t="s">
        <v>238</v>
      </c>
      <c r="B32" s="30" t="s">
        <v>252</v>
      </c>
      <c r="C32" s="31" t="s">
        <v>253</v>
      </c>
      <c r="D32" s="32" t="n">
        <v>30165.88</v>
      </c>
      <c r="E32" s="16" t="n">
        <f aca="false">F32/D32</f>
        <v>0.263741684313536</v>
      </c>
      <c r="F32" s="33" t="n">
        <v>7956</v>
      </c>
      <c r="G32" s="18"/>
      <c r="H32" s="18"/>
    </row>
    <row r="33" customFormat="false" ht="24" hidden="false" customHeight="false" outlineLevel="0" collapsed="false">
      <c r="A33" s="51" t="s">
        <v>183</v>
      </c>
      <c r="B33" s="30" t="s">
        <v>254</v>
      </c>
      <c r="C33" s="31" t="s">
        <v>255</v>
      </c>
      <c r="D33" s="32" t="n">
        <v>542732.41</v>
      </c>
      <c r="E33" s="16" t="n">
        <f aca="false">F33/D33</f>
        <v>0.0308058256554091</v>
      </c>
      <c r="F33" s="33" t="n">
        <v>16719.32</v>
      </c>
      <c r="G33" s="18"/>
      <c r="H33" s="18"/>
    </row>
    <row r="34" customFormat="false" ht="15.75" hidden="false" customHeight="false" outlineLevel="0" collapsed="false">
      <c r="A34" s="51" t="s">
        <v>182</v>
      </c>
      <c r="B34" s="30" t="s">
        <v>38</v>
      </c>
      <c r="C34" s="31" t="s">
        <v>256</v>
      </c>
      <c r="D34" s="32" t="n">
        <v>45909.88</v>
      </c>
      <c r="E34" s="16" t="n">
        <f aca="false">F34/D34</f>
        <v>4.05247258324352</v>
      </c>
      <c r="F34" s="33" t="n">
        <v>186048.53</v>
      </c>
      <c r="G34" s="18"/>
      <c r="H34" s="18"/>
    </row>
    <row r="35" customFormat="false" ht="24" hidden="false" customHeight="false" outlineLevel="0" collapsed="false">
      <c r="A35" s="53" t="s">
        <v>201</v>
      </c>
      <c r="B35" s="30" t="s">
        <v>257</v>
      </c>
      <c r="C35" s="31" t="s">
        <v>258</v>
      </c>
      <c r="D35" s="32" t="n">
        <v>242752</v>
      </c>
      <c r="E35" s="16" t="n">
        <f aca="false">F35/D35</f>
        <v>0.701703796467176</v>
      </c>
      <c r="F35" s="33" t="n">
        <v>170340</v>
      </c>
      <c r="G35" s="56"/>
      <c r="H35" s="56"/>
    </row>
    <row r="36" customFormat="false" ht="15.75" hidden="false" customHeight="false" outlineLevel="0" collapsed="false">
      <c r="A36" s="51" t="s">
        <v>183</v>
      </c>
      <c r="B36" s="30" t="s">
        <v>259</v>
      </c>
      <c r="C36" s="31" t="s">
        <v>260</v>
      </c>
      <c r="D36" s="32" t="n">
        <v>248415.36</v>
      </c>
      <c r="E36" s="16" t="n">
        <f aca="false">F36/D36</f>
        <v>0.646699141309137</v>
      </c>
      <c r="F36" s="33" t="n">
        <v>160650</v>
      </c>
      <c r="G36" s="18"/>
      <c r="H36" s="18"/>
    </row>
    <row r="37" customFormat="false" ht="24" hidden="false" customHeight="false" outlineLevel="0" collapsed="false">
      <c r="A37" s="53" t="s">
        <v>206</v>
      </c>
      <c r="B37" s="30" t="s">
        <v>261</v>
      </c>
      <c r="C37" s="31" t="s">
        <v>262</v>
      </c>
      <c r="D37" s="32" t="n">
        <v>8430</v>
      </c>
      <c r="E37" s="16" t="n">
        <f aca="false">F37/D37</f>
        <v>2.95620996441281</v>
      </c>
      <c r="F37" s="33" t="n">
        <v>24920.85</v>
      </c>
      <c r="G37" s="18"/>
      <c r="H37" s="18"/>
    </row>
    <row r="38" customFormat="false" ht="15.75" hidden="false" customHeight="false" outlineLevel="0" collapsed="false">
      <c r="A38" s="51"/>
      <c r="B38" s="30" t="s">
        <v>263</v>
      </c>
      <c r="C38" s="31" t="s">
        <v>264</v>
      </c>
      <c r="D38" s="32" t="n">
        <v>17365.25</v>
      </c>
      <c r="E38" s="16" t="n">
        <f aca="false">F38/D38</f>
        <v>1.01164509580916</v>
      </c>
      <c r="F38" s="33" t="n">
        <v>17567.47</v>
      </c>
      <c r="G38" s="18"/>
      <c r="H38" s="18"/>
    </row>
    <row r="39" customFormat="false" ht="24" hidden="false" customHeight="false" outlineLevel="0" collapsed="false">
      <c r="A39" s="53" t="s">
        <v>265</v>
      </c>
      <c r="B39" s="30" t="s">
        <v>266</v>
      </c>
      <c r="C39" s="31" t="s">
        <v>267</v>
      </c>
      <c r="D39" s="32" t="n">
        <v>61617.84</v>
      </c>
      <c r="E39" s="16" t="n">
        <f aca="false">F39/D39</f>
        <v>0.249641499929241</v>
      </c>
      <c r="F39" s="33" t="n">
        <v>15382.37</v>
      </c>
      <c r="G39" s="18"/>
      <c r="H39" s="18"/>
    </row>
    <row r="40" s="23" customFormat="true" ht="15.75" hidden="false" customHeight="false" outlineLevel="0" collapsed="false">
      <c r="B40" s="24" t="s">
        <v>268</v>
      </c>
      <c r="C40" s="24"/>
      <c r="D40" s="25" t="n">
        <f aca="false">SUBTOTAL(9,D27:D39)</f>
        <v>2222378.24</v>
      </c>
      <c r="E40" s="26"/>
      <c r="F40" s="25" t="n">
        <f aca="false">SUBTOTAL(9,F3:F39)</f>
        <v>2584805</v>
      </c>
      <c r="G40" s="27" t="n">
        <v>2584805</v>
      </c>
      <c r="H40" s="28" t="n">
        <f aca="false">F40/G40</f>
        <v>1</v>
      </c>
    </row>
    <row r="41" s="5" customFormat="true" ht="12.75" hidden="false" customHeight="false" outlineLevel="0" collapsed="false">
      <c r="B41" s="39" t="s">
        <v>2</v>
      </c>
      <c r="C41" s="40" t="s">
        <v>3</v>
      </c>
      <c r="D41" s="41" t="s">
        <v>4</v>
      </c>
      <c r="E41" s="42" t="s">
        <v>5</v>
      </c>
      <c r="F41" s="43" t="s">
        <v>269</v>
      </c>
      <c r="G41" s="44"/>
      <c r="H41" s="44"/>
    </row>
    <row r="42" customFormat="false" ht="25.5" hidden="false" customHeight="false" outlineLevel="0" collapsed="false">
      <c r="B42" s="30" t="s">
        <v>101</v>
      </c>
      <c r="C42" s="45" t="s">
        <v>270</v>
      </c>
      <c r="D42" s="46" t="n">
        <v>2310000</v>
      </c>
      <c r="E42" s="16" t="n">
        <f aca="false">F42/D42</f>
        <v>0.8</v>
      </c>
      <c r="F42" s="46" t="n">
        <v>1848000</v>
      </c>
      <c r="G42" s="18"/>
      <c r="H42" s="18"/>
    </row>
    <row r="43" customFormat="false" ht="25.5" hidden="false" customHeight="false" outlineLevel="0" collapsed="false">
      <c r="B43" s="30" t="s">
        <v>101</v>
      </c>
      <c r="C43" s="45" t="s">
        <v>271</v>
      </c>
      <c r="D43" s="46" t="n">
        <v>721266</v>
      </c>
      <c r="E43" s="16" t="n">
        <f aca="false">F43/D43</f>
        <v>0.8</v>
      </c>
      <c r="F43" s="46" t="n">
        <v>577012.8</v>
      </c>
      <c r="G43" s="18"/>
      <c r="H43" s="18"/>
    </row>
    <row r="44" customFormat="false" ht="25.5" hidden="false" customHeight="false" outlineLevel="0" collapsed="false">
      <c r="B44" s="30" t="s">
        <v>101</v>
      </c>
      <c r="C44" s="45" t="s">
        <v>272</v>
      </c>
      <c r="D44" s="46" t="n">
        <v>284602.5</v>
      </c>
      <c r="E44" s="16" t="n">
        <f aca="false">F44/D44</f>
        <v>0.630626927029805</v>
      </c>
      <c r="F44" s="46" t="n">
        <v>179478</v>
      </c>
      <c r="G44" s="18"/>
      <c r="H44" s="18"/>
    </row>
    <row r="45" customFormat="false" ht="25.5" hidden="false" customHeight="false" outlineLevel="0" collapsed="false">
      <c r="B45" s="30" t="s">
        <v>101</v>
      </c>
      <c r="C45" s="45" t="s">
        <v>273</v>
      </c>
      <c r="D45" s="46" t="n">
        <v>254976.75</v>
      </c>
      <c r="E45" s="16" t="n">
        <f aca="false">F45/D45</f>
        <v>0.541120710025522</v>
      </c>
      <c r="F45" s="46" t="n">
        <v>137973.2</v>
      </c>
      <c r="G45" s="18"/>
      <c r="H45" s="18"/>
    </row>
    <row r="46" s="23" customFormat="true" ht="15.75" hidden="false" customHeight="false" outlineLevel="0" collapsed="false">
      <c r="B46" s="47" t="s">
        <v>274</v>
      </c>
      <c r="C46" s="47"/>
      <c r="D46" s="48"/>
      <c r="E46" s="48"/>
      <c r="F46" s="48" t="n">
        <f aca="false">SUM(F42:F45)</f>
        <v>2742464</v>
      </c>
      <c r="G46" s="49" t="n">
        <v>2742464</v>
      </c>
      <c r="H46" s="50" t="n">
        <f aca="false">F46/G46</f>
        <v>1</v>
      </c>
    </row>
  </sheetData>
  <autoFilter ref="B2:F26"/>
  <mergeCells count="3">
    <mergeCell ref="B1:H1"/>
    <mergeCell ref="B40:C40"/>
    <mergeCell ref="B46:C46"/>
  </mergeCells>
  <printOptions headings="false" gridLines="false" gridLinesSet="true" horizontalCentered="true" verticalCentered="false"/>
  <pageMargins left="0.39375" right="0.39375" top="0.8625" bottom="0.590277777777778" header="0.511811023622047" footer="0.354166666666667"/>
  <pageSetup paperSize="8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&amp;L&amp;"Calibri,Normal"&amp;F/&amp;A&amp;C&amp;"Calibri,Normal"&amp;P&amp;R&amp;"Calibri,Normal"&amp;D/&amp;T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40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1" activeCellId="0" sqref="B1"/>
    </sheetView>
  </sheetViews>
  <sheetFormatPr defaultColWidth="10.37890625" defaultRowHeight="14.25" zeroHeight="false" outlineLevelRow="0" outlineLevelCol="0"/>
  <cols>
    <col collapsed="false" customWidth="true" hidden="true" outlineLevel="0" max="1" min="1" style="1" width="7.38"/>
    <col collapsed="false" customWidth="true" hidden="false" outlineLevel="0" max="2" min="2" style="1" width="29.25"/>
    <col collapsed="false" customWidth="true" hidden="false" outlineLevel="0" max="3" min="3" style="2" width="55.88"/>
    <col collapsed="false" customWidth="true" hidden="false" outlineLevel="0" max="4" min="4" style="1" width="22.25"/>
    <col collapsed="false" customWidth="true" hidden="false" outlineLevel="0" max="5" min="5" style="2" width="8.88"/>
    <col collapsed="false" customWidth="true" hidden="false" outlineLevel="0" max="6" min="6" style="1" width="19.75"/>
    <col collapsed="false" customWidth="true" hidden="false" outlineLevel="0" max="7" min="7" style="3" width="14.62"/>
    <col collapsed="false" customWidth="true" hidden="false" outlineLevel="0" max="8" min="8" style="3" width="7.5"/>
    <col collapsed="false" customWidth="false" hidden="false" outlineLevel="0" max="1024" min="9" style="1" width="10.38"/>
  </cols>
  <sheetData>
    <row r="1" s="5" customFormat="true" ht="27" hidden="false" customHeight="true" outlineLevel="0" collapsed="false">
      <c r="A1" s="5" t="s">
        <v>182</v>
      </c>
      <c r="B1" s="6" t="s">
        <v>2</v>
      </c>
      <c r="C1" s="7" t="s">
        <v>3</v>
      </c>
      <c r="D1" s="8" t="s">
        <v>4</v>
      </c>
      <c r="E1" s="9" t="s">
        <v>5</v>
      </c>
      <c r="F1" s="10" t="s">
        <v>6</v>
      </c>
      <c r="G1" s="11" t="s">
        <v>7</v>
      </c>
      <c r="H1" s="12" t="s">
        <v>8</v>
      </c>
    </row>
    <row r="2" customFormat="false" ht="16.5" hidden="false" customHeight="false" outlineLevel="0" collapsed="false">
      <c r="A2" s="1" t="s">
        <v>183</v>
      </c>
      <c r="B2" s="30" t="s">
        <v>184</v>
      </c>
      <c r="C2" s="57" t="s">
        <v>185</v>
      </c>
      <c r="D2" s="46" t="n">
        <f aca="false">10095.6+36834.85</f>
        <v>46930.45</v>
      </c>
      <c r="E2" s="16" t="n">
        <f aca="false">F2/D2</f>
        <v>0.335464501192722</v>
      </c>
      <c r="F2" s="58" t="n">
        <v>15743.5</v>
      </c>
      <c r="G2" s="59"/>
      <c r="H2" s="59"/>
    </row>
    <row r="3" customFormat="false" ht="38.25" hidden="false" customHeight="false" outlineLevel="0" collapsed="false">
      <c r="A3" s="60" t="s">
        <v>186</v>
      </c>
      <c r="B3" s="30" t="s">
        <v>187</v>
      </c>
      <c r="C3" s="57" t="s">
        <v>188</v>
      </c>
      <c r="D3" s="46" t="n">
        <v>64748.5</v>
      </c>
      <c r="E3" s="16" t="n">
        <f aca="false">F3/D3</f>
        <v>0.292825316416597</v>
      </c>
      <c r="F3" s="58" t="n">
        <v>18960</v>
      </c>
      <c r="G3" s="59"/>
      <c r="H3" s="59"/>
    </row>
    <row r="4" customFormat="false" ht="16.5" hidden="false" customHeight="false" outlineLevel="0" collapsed="false">
      <c r="A4" s="1" t="s">
        <v>189</v>
      </c>
      <c r="B4" s="30" t="s">
        <v>63</v>
      </c>
      <c r="C4" s="57" t="s">
        <v>190</v>
      </c>
      <c r="D4" s="46" t="n">
        <v>34913.43</v>
      </c>
      <c r="E4" s="16" t="n">
        <f aca="false">F4/D4</f>
        <v>0.300000028642273</v>
      </c>
      <c r="F4" s="58" t="n">
        <v>10474.03</v>
      </c>
      <c r="G4" s="59"/>
      <c r="H4" s="59"/>
    </row>
    <row r="5" customFormat="false" ht="25.5" hidden="false" customHeight="false" outlineLevel="0" collapsed="false">
      <c r="A5" s="1" t="s">
        <v>191</v>
      </c>
      <c r="B5" s="30" t="s">
        <v>192</v>
      </c>
      <c r="C5" s="57" t="s">
        <v>193</v>
      </c>
      <c r="D5" s="46" t="n">
        <v>961034</v>
      </c>
      <c r="E5" s="16" t="n">
        <f aca="false">F5/D5</f>
        <v>0.247418925865266</v>
      </c>
      <c r="F5" s="58" t="n">
        <v>237778</v>
      </c>
      <c r="G5" s="59"/>
      <c r="H5" s="59"/>
    </row>
    <row r="6" customFormat="false" ht="25.5" hidden="false" customHeight="false" outlineLevel="0" collapsed="false">
      <c r="A6" s="1" t="s">
        <v>183</v>
      </c>
      <c r="B6" s="30" t="s">
        <v>194</v>
      </c>
      <c r="C6" s="57" t="s">
        <v>195</v>
      </c>
      <c r="D6" s="46" t="n">
        <v>190700</v>
      </c>
      <c r="E6" s="16" t="n">
        <f aca="false">F6/D6</f>
        <v>0.4</v>
      </c>
      <c r="F6" s="58" t="n">
        <v>76280</v>
      </c>
      <c r="G6" s="59"/>
      <c r="H6" s="59"/>
    </row>
    <row r="7" customFormat="false" ht="25.5" hidden="false" customHeight="false" outlineLevel="0" collapsed="false">
      <c r="A7" s="1" t="s">
        <v>196</v>
      </c>
      <c r="B7" s="30" t="s">
        <v>67</v>
      </c>
      <c r="C7" s="57" t="s">
        <v>197</v>
      </c>
      <c r="D7" s="46" t="n">
        <v>280757.2</v>
      </c>
      <c r="E7" s="16" t="n">
        <f aca="false">F7/D7</f>
        <v>0.2</v>
      </c>
      <c r="F7" s="58" t="n">
        <v>56151.44</v>
      </c>
      <c r="G7" s="59"/>
      <c r="H7" s="59"/>
    </row>
    <row r="8" customFormat="false" ht="16.5" hidden="false" customHeight="false" outlineLevel="0" collapsed="false">
      <c r="A8" s="1" t="s">
        <v>198</v>
      </c>
      <c r="B8" s="30" t="s">
        <v>199</v>
      </c>
      <c r="C8" s="57" t="s">
        <v>200</v>
      </c>
      <c r="D8" s="46" t="n">
        <v>189535.83</v>
      </c>
      <c r="E8" s="16" t="n">
        <f aca="false">F8/D8</f>
        <v>0.284906553024829</v>
      </c>
      <c r="F8" s="58" t="n">
        <v>54000</v>
      </c>
      <c r="G8" s="59"/>
      <c r="H8" s="59"/>
    </row>
    <row r="9" customFormat="false" ht="25.5" hidden="false" customHeight="false" outlineLevel="0" collapsed="false">
      <c r="A9" s="1" t="s">
        <v>201</v>
      </c>
      <c r="B9" s="30" t="s">
        <v>202</v>
      </c>
      <c r="C9" s="57" t="s">
        <v>203</v>
      </c>
      <c r="D9" s="46" t="n">
        <v>335604.65</v>
      </c>
      <c r="E9" s="16" t="n">
        <f aca="false">F9/D9</f>
        <v>0.4</v>
      </c>
      <c r="F9" s="58" t="n">
        <v>134241.86</v>
      </c>
      <c r="G9" s="59"/>
      <c r="H9" s="59"/>
    </row>
    <row r="10" customFormat="false" ht="25.5" hidden="false" customHeight="false" outlineLevel="0" collapsed="false">
      <c r="A10" s="1" t="s">
        <v>206</v>
      </c>
      <c r="B10" s="30" t="s">
        <v>207</v>
      </c>
      <c r="C10" s="57" t="s">
        <v>208</v>
      </c>
      <c r="D10" s="46" t="n">
        <f aca="false">339285+40714.2+1600+5600+4260+35730</f>
        <v>427189.2</v>
      </c>
      <c r="E10" s="16" t="n">
        <f aca="false">F10/D10</f>
        <v>0.0894960827661373</v>
      </c>
      <c r="F10" s="58" t="n">
        <f aca="false">37288.81+942.95</f>
        <v>38231.76</v>
      </c>
      <c r="G10" s="59"/>
      <c r="H10" s="59"/>
    </row>
    <row r="11" customFormat="false" ht="25.5" hidden="false" customHeight="false" outlineLevel="0" collapsed="false">
      <c r="A11" s="1" t="s">
        <v>201</v>
      </c>
      <c r="B11" s="30" t="s">
        <v>209</v>
      </c>
      <c r="C11" s="57" t="s">
        <v>210</v>
      </c>
      <c r="D11" s="46" t="n">
        <v>348366.65</v>
      </c>
      <c r="E11" s="16" t="n">
        <f aca="false">F11/D11</f>
        <v>0.30557494524806</v>
      </c>
      <c r="F11" s="58" t="n">
        <v>106452.12</v>
      </c>
      <c r="G11" s="59"/>
      <c r="H11" s="59"/>
    </row>
    <row r="12" customFormat="false" ht="16.5" hidden="false" customHeight="false" outlineLevel="0" collapsed="false">
      <c r="A12" s="1" t="s">
        <v>211</v>
      </c>
      <c r="B12" s="30" t="s">
        <v>212</v>
      </c>
      <c r="C12" s="57" t="s">
        <v>213</v>
      </c>
      <c r="D12" s="46" t="n">
        <f aca="false">655157.45+1909.1</f>
        <v>657066.55</v>
      </c>
      <c r="E12" s="16" t="n">
        <f aca="false">F12/D12</f>
        <v>0.338259800320074</v>
      </c>
      <c r="F12" s="58" t="n">
        <v>222259.2</v>
      </c>
      <c r="G12" s="59"/>
      <c r="H12" s="59"/>
    </row>
    <row r="13" customFormat="false" ht="16.5" hidden="false" customHeight="false" outlineLevel="0" collapsed="false">
      <c r="A13" s="1" t="s">
        <v>183</v>
      </c>
      <c r="B13" s="30" t="s">
        <v>214</v>
      </c>
      <c r="C13" s="57" t="s">
        <v>215</v>
      </c>
      <c r="D13" s="46" t="n">
        <v>64871.56</v>
      </c>
      <c r="E13" s="16" t="n">
        <f aca="false">F13/D13</f>
        <v>0.372736527378099</v>
      </c>
      <c r="F13" s="58" t="n">
        <v>24180</v>
      </c>
      <c r="G13" s="59"/>
      <c r="H13" s="59"/>
    </row>
    <row r="14" customFormat="false" ht="16.5" hidden="false" customHeight="false" outlineLevel="0" collapsed="false">
      <c r="A14" s="1" t="s">
        <v>216</v>
      </c>
      <c r="B14" s="30" t="s">
        <v>217</v>
      </c>
      <c r="C14" s="57" t="s">
        <v>218</v>
      </c>
      <c r="D14" s="46" t="n">
        <v>224692.52</v>
      </c>
      <c r="E14" s="16" t="n">
        <f aca="false">F14/D14</f>
        <v>0.281211452877915</v>
      </c>
      <c r="F14" s="58" t="n">
        <v>63186.11</v>
      </c>
      <c r="G14" s="59"/>
      <c r="H14" s="59"/>
    </row>
    <row r="15" customFormat="false" ht="25.5" hidden="false" customHeight="false" outlineLevel="0" collapsed="false">
      <c r="A15" s="1" t="s">
        <v>219</v>
      </c>
      <c r="B15" s="30" t="s">
        <v>220</v>
      </c>
      <c r="C15" s="57" t="s">
        <v>221</v>
      </c>
      <c r="D15" s="46" t="n">
        <v>129436.63</v>
      </c>
      <c r="E15" s="16" t="n">
        <f aca="false">F15/D15</f>
        <v>0.300000007725788</v>
      </c>
      <c r="F15" s="58" t="n">
        <v>38830.99</v>
      </c>
      <c r="G15" s="59"/>
      <c r="H15" s="59"/>
    </row>
    <row r="16" customFormat="false" ht="16.5" hidden="false" customHeight="false" outlineLevel="0" collapsed="false">
      <c r="A16" s="1" t="s">
        <v>204</v>
      </c>
      <c r="B16" s="30" t="s">
        <v>222</v>
      </c>
      <c r="C16" s="57" t="s">
        <v>223</v>
      </c>
      <c r="D16" s="46" t="n">
        <v>150736</v>
      </c>
      <c r="E16" s="16" t="n">
        <f aca="false">F16/D16</f>
        <v>0.3</v>
      </c>
      <c r="F16" s="58" t="n">
        <v>45220.8</v>
      </c>
      <c r="G16" s="59"/>
      <c r="H16" s="59"/>
    </row>
    <row r="17" customFormat="false" ht="16.5" hidden="false" customHeight="false" outlineLevel="0" collapsed="false">
      <c r="B17" s="30" t="s">
        <v>224</v>
      </c>
      <c r="C17" s="57" t="s">
        <v>225</v>
      </c>
      <c r="D17" s="46" t="n">
        <v>159600</v>
      </c>
      <c r="E17" s="16" t="n">
        <f aca="false">F17/D17</f>
        <v>0.3</v>
      </c>
      <c r="F17" s="58" t="n">
        <v>47880</v>
      </c>
      <c r="G17" s="59"/>
      <c r="H17" s="59"/>
    </row>
    <row r="18" customFormat="false" ht="25.5" hidden="false" customHeight="false" outlineLevel="0" collapsed="false">
      <c r="A18" s="1" t="s">
        <v>183</v>
      </c>
      <c r="B18" s="30" t="s">
        <v>226</v>
      </c>
      <c r="C18" s="57" t="s">
        <v>227</v>
      </c>
      <c r="D18" s="46" t="n">
        <v>201315.04</v>
      </c>
      <c r="E18" s="16" t="n">
        <f aca="false">F18/D18</f>
        <v>0.400000019869355</v>
      </c>
      <c r="F18" s="58" t="n">
        <v>80526.02</v>
      </c>
      <c r="G18" s="59"/>
      <c r="H18" s="59"/>
    </row>
    <row r="19" customFormat="false" ht="16.5" hidden="false" customHeight="false" outlineLevel="0" collapsed="false">
      <c r="A19" s="1" t="s">
        <v>230</v>
      </c>
      <c r="B19" s="30" t="s">
        <v>231</v>
      </c>
      <c r="C19" s="57" t="s">
        <v>232</v>
      </c>
      <c r="D19" s="46" t="n">
        <v>101115.95</v>
      </c>
      <c r="E19" s="16" t="n">
        <f aca="false">F19/D19</f>
        <v>0.319830847655588</v>
      </c>
      <c r="F19" s="58" t="n">
        <v>32340</v>
      </c>
      <c r="G19" s="59"/>
      <c r="H19" s="59"/>
    </row>
    <row r="20" customFormat="false" ht="16.5" hidden="false" customHeight="false" outlineLevel="0" collapsed="false">
      <c r="A20" s="1" t="s">
        <v>196</v>
      </c>
      <c r="B20" s="30" t="s">
        <v>96</v>
      </c>
      <c r="C20" s="57" t="s">
        <v>233</v>
      </c>
      <c r="D20" s="46" t="n">
        <v>45298.42</v>
      </c>
      <c r="E20" s="16" t="n">
        <f aca="false">F20/D20</f>
        <v>0.358162381822589</v>
      </c>
      <c r="F20" s="58" t="n">
        <v>16224.19</v>
      </c>
      <c r="G20" s="59"/>
      <c r="H20" s="59"/>
    </row>
    <row r="21" customFormat="false" ht="25.5" hidden="false" customHeight="false" outlineLevel="0" collapsed="false">
      <c r="A21" s="1" t="s">
        <v>234</v>
      </c>
      <c r="B21" s="30" t="s">
        <v>96</v>
      </c>
      <c r="C21" s="57" t="s">
        <v>235</v>
      </c>
      <c r="D21" s="46" t="n">
        <v>44577.29</v>
      </c>
      <c r="E21" s="16" t="n">
        <f aca="false">F21/D21</f>
        <v>0.341815529835932</v>
      </c>
      <c r="F21" s="58" t="n">
        <v>15237.21</v>
      </c>
      <c r="G21" s="59"/>
      <c r="H21" s="59"/>
    </row>
    <row r="22" customFormat="false" ht="25.5" hidden="false" customHeight="false" outlineLevel="0" collapsed="false">
      <c r="A22" s="1" t="s">
        <v>238</v>
      </c>
      <c r="B22" s="30" t="s">
        <v>239</v>
      </c>
      <c r="C22" s="57" t="s">
        <v>275</v>
      </c>
      <c r="D22" s="46" t="n">
        <v>165000</v>
      </c>
      <c r="E22" s="16" t="n">
        <f aca="false">F22/D22</f>
        <v>0.3</v>
      </c>
      <c r="F22" s="58" t="n">
        <v>49500</v>
      </c>
      <c r="G22" s="59"/>
      <c r="H22" s="59"/>
    </row>
    <row r="23" customFormat="false" ht="16.5" hidden="false" customHeight="false" outlineLevel="0" collapsed="false">
      <c r="A23" s="1" t="s">
        <v>241</v>
      </c>
      <c r="B23" s="30" t="s">
        <v>242</v>
      </c>
      <c r="C23" s="57" t="s">
        <v>243</v>
      </c>
      <c r="D23" s="46" t="n">
        <v>658851.82</v>
      </c>
      <c r="E23" s="16" t="n">
        <f aca="false">F23/D23</f>
        <v>0.287554855657832</v>
      </c>
      <c r="F23" s="58" t="n">
        <v>189456.04</v>
      </c>
      <c r="G23" s="59"/>
      <c r="H23" s="59"/>
    </row>
    <row r="24" customFormat="false" ht="25.5" hidden="false" customHeight="false" outlineLevel="0" collapsed="false">
      <c r="A24" s="1" t="s">
        <v>244</v>
      </c>
      <c r="B24" s="30" t="s">
        <v>46</v>
      </c>
      <c r="C24" s="57" t="s">
        <v>245</v>
      </c>
      <c r="D24" s="46" t="n">
        <v>19760.97</v>
      </c>
      <c r="E24" s="16" t="n">
        <f aca="false">F24/D24</f>
        <v>0.299999949395197</v>
      </c>
      <c r="F24" s="58" t="n">
        <v>5928.29</v>
      </c>
      <c r="G24" s="59"/>
      <c r="H24" s="59"/>
    </row>
    <row r="25" customFormat="false" ht="16.5" hidden="false" customHeight="false" outlineLevel="0" collapsed="false">
      <c r="A25" s="1" t="s">
        <v>244</v>
      </c>
      <c r="B25" s="30" t="s">
        <v>246</v>
      </c>
      <c r="C25" s="57" t="s">
        <v>247</v>
      </c>
      <c r="D25" s="46" t="n">
        <v>87246.19</v>
      </c>
      <c r="E25" s="16" t="n">
        <f aca="false">F25/D25</f>
        <v>0.300000034385456</v>
      </c>
      <c r="F25" s="58" t="n">
        <v>26173.86</v>
      </c>
      <c r="G25" s="59"/>
      <c r="H25" s="59"/>
    </row>
    <row r="26" customFormat="false" ht="16.5" hidden="false" customHeight="false" outlineLevel="0" collapsed="false">
      <c r="B26" s="30" t="s">
        <v>248</v>
      </c>
      <c r="C26" s="57" t="s">
        <v>249</v>
      </c>
      <c r="D26" s="46" t="n">
        <v>13862.7</v>
      </c>
      <c r="E26" s="16" t="n">
        <f aca="false">F26/D26</f>
        <v>0.4</v>
      </c>
      <c r="F26" s="58" t="n">
        <v>5545.08</v>
      </c>
      <c r="G26" s="59"/>
      <c r="H26" s="59"/>
    </row>
    <row r="27" customFormat="false" ht="16.5" hidden="false" customHeight="false" outlineLevel="0" collapsed="false">
      <c r="A27" s="1" t="s">
        <v>238</v>
      </c>
      <c r="B27" s="30" t="s">
        <v>252</v>
      </c>
      <c r="C27" s="57" t="s">
        <v>276</v>
      </c>
      <c r="D27" s="46" t="n">
        <v>26519.66</v>
      </c>
      <c r="E27" s="16" t="n">
        <f aca="false">F27/D27</f>
        <v>0.300003846203156</v>
      </c>
      <c r="F27" s="58" t="n">
        <v>7956</v>
      </c>
      <c r="G27" s="59"/>
      <c r="H27" s="59"/>
    </row>
    <row r="28" customFormat="false" ht="25.5" hidden="false" customHeight="true" outlineLevel="0" collapsed="false">
      <c r="A28" s="1" t="s">
        <v>183</v>
      </c>
      <c r="B28" s="30" t="s">
        <v>254</v>
      </c>
      <c r="C28" s="57" t="s">
        <v>255</v>
      </c>
      <c r="D28" s="46" t="n">
        <v>72982.11</v>
      </c>
      <c r="E28" s="16" t="n">
        <f aca="false">F28/D28</f>
        <v>0.22908792305402</v>
      </c>
      <c r="F28" s="58" t="n">
        <v>16719.32</v>
      </c>
      <c r="G28" s="59"/>
      <c r="H28" s="59"/>
    </row>
    <row r="29" customFormat="false" ht="16.5" hidden="false" customHeight="false" outlineLevel="0" collapsed="false">
      <c r="A29" s="1" t="s">
        <v>182</v>
      </c>
      <c r="B29" s="30" t="s">
        <v>38</v>
      </c>
      <c r="C29" s="57" t="s">
        <v>256</v>
      </c>
      <c r="D29" s="46" t="n">
        <v>527314.33</v>
      </c>
      <c r="E29" s="16" t="n">
        <f aca="false">F29/D29</f>
        <v>0.352822822015855</v>
      </c>
      <c r="F29" s="58" t="n">
        <v>186048.53</v>
      </c>
      <c r="G29" s="59"/>
      <c r="H29" s="59"/>
    </row>
    <row r="30" customFormat="false" ht="25.5" hidden="false" customHeight="false" outlineLevel="0" collapsed="false">
      <c r="A30" s="1" t="s">
        <v>201</v>
      </c>
      <c r="B30" s="30" t="s">
        <v>257</v>
      </c>
      <c r="C30" s="57" t="s">
        <v>277</v>
      </c>
      <c r="D30" s="46" t="n">
        <v>640000</v>
      </c>
      <c r="E30" s="16" t="n">
        <f aca="false">F30/D30</f>
        <v>0.26615625</v>
      </c>
      <c r="F30" s="58" t="n">
        <v>170340</v>
      </c>
      <c r="G30" s="59"/>
      <c r="H30" s="59"/>
    </row>
    <row r="31" customFormat="false" ht="16.5" hidden="false" customHeight="false" outlineLevel="0" collapsed="false">
      <c r="A31" s="1" t="s">
        <v>183</v>
      </c>
      <c r="B31" s="30" t="s">
        <v>259</v>
      </c>
      <c r="C31" s="57" t="s">
        <v>260</v>
      </c>
      <c r="D31" s="46" t="n">
        <v>535500</v>
      </c>
      <c r="E31" s="16" t="n">
        <f aca="false">F31/D31</f>
        <v>0.3</v>
      </c>
      <c r="F31" s="58" t="n">
        <v>160650</v>
      </c>
      <c r="G31" s="59"/>
      <c r="H31" s="59"/>
    </row>
    <row r="32" customFormat="false" ht="16.5" hidden="false" customHeight="false" outlineLevel="0" collapsed="false">
      <c r="A32" s="1" t="s">
        <v>206</v>
      </c>
      <c r="B32" s="30" t="s">
        <v>261</v>
      </c>
      <c r="C32" s="57" t="s">
        <v>262</v>
      </c>
      <c r="D32" s="46" t="n">
        <v>83069.49</v>
      </c>
      <c r="E32" s="16" t="n">
        <f aca="false">F32/D32</f>
        <v>0.300000036114342</v>
      </c>
      <c r="F32" s="58" t="n">
        <v>24920.85</v>
      </c>
      <c r="G32" s="59"/>
      <c r="H32" s="59"/>
    </row>
    <row r="33" customFormat="false" ht="16.5" hidden="false" customHeight="false" outlineLevel="0" collapsed="false">
      <c r="B33" s="30" t="s">
        <v>263</v>
      </c>
      <c r="C33" s="57" t="s">
        <v>264</v>
      </c>
      <c r="D33" s="46" t="n">
        <v>43021.67</v>
      </c>
      <c r="E33" s="16" t="n">
        <f aca="false">F33/D33</f>
        <v>0.408340029571144</v>
      </c>
      <c r="F33" s="58" t="n">
        <v>17567.47</v>
      </c>
      <c r="G33" s="59"/>
      <c r="H33" s="59"/>
    </row>
    <row r="34" customFormat="false" ht="25.5" hidden="false" customHeight="false" outlineLevel="0" collapsed="false">
      <c r="A34" s="1" t="s">
        <v>265</v>
      </c>
      <c r="B34" s="30" t="s">
        <v>266</v>
      </c>
      <c r="C34" s="57" t="s">
        <v>267</v>
      </c>
      <c r="D34" s="46" t="n">
        <v>47655.38</v>
      </c>
      <c r="E34" s="16" t="n">
        <f aca="false">F34/D34</f>
        <v>0.322783492650777</v>
      </c>
      <c r="F34" s="58" t="n">
        <v>15382.37</v>
      </c>
      <c r="G34" s="59"/>
      <c r="H34" s="59"/>
    </row>
    <row r="35" s="23" customFormat="true" ht="15.75" hidden="false" customHeight="false" outlineLevel="0" collapsed="false">
      <c r="B35" s="24" t="s">
        <v>268</v>
      </c>
      <c r="C35" s="24"/>
      <c r="D35" s="25" t="n">
        <f aca="false">SUBTOTAL(9,D2:D34)</f>
        <v>7579274.19</v>
      </c>
      <c r="E35" s="26"/>
      <c r="F35" s="25" t="n">
        <f aca="false">SUBTOTAL(9,F2:F34)</f>
        <v>2210385.04</v>
      </c>
      <c r="G35" s="61" t="n">
        <v>2584805</v>
      </c>
      <c r="H35" s="62" t="n">
        <f aca="false">F35/G35</f>
        <v>0.855145761479106</v>
      </c>
    </row>
    <row r="36" s="5" customFormat="true" ht="15" hidden="false" customHeight="false" outlineLevel="0" collapsed="false">
      <c r="B36" s="39" t="s">
        <v>2</v>
      </c>
      <c r="C36" s="40" t="s">
        <v>3</v>
      </c>
      <c r="D36" s="41" t="s">
        <v>4</v>
      </c>
      <c r="E36" s="42" t="s">
        <v>5</v>
      </c>
      <c r="F36" s="43" t="s">
        <v>269</v>
      </c>
      <c r="G36" s="63"/>
      <c r="H36" s="63"/>
    </row>
    <row r="37" customFormat="false" ht="25.5" hidden="false" customHeight="false" outlineLevel="0" collapsed="false">
      <c r="B37" s="30" t="s">
        <v>101</v>
      </c>
      <c r="C37" s="57" t="s">
        <v>271</v>
      </c>
      <c r="D37" s="46" t="n">
        <v>721266</v>
      </c>
      <c r="E37" s="16" t="n">
        <f aca="false">F37/D37</f>
        <v>0.8</v>
      </c>
      <c r="F37" s="58" t="n">
        <v>577012.8</v>
      </c>
      <c r="G37" s="59"/>
      <c r="H37" s="59"/>
    </row>
    <row r="38" customFormat="false" ht="25.5" hidden="false" customHeight="false" outlineLevel="0" collapsed="false">
      <c r="B38" s="30" t="s">
        <v>101</v>
      </c>
      <c r="C38" s="57" t="s">
        <v>272</v>
      </c>
      <c r="D38" s="46" t="n">
        <v>284602.5</v>
      </c>
      <c r="E38" s="16" t="n">
        <f aca="false">F38/D38</f>
        <v>0.630626927029805</v>
      </c>
      <c r="F38" s="58" t="n">
        <v>179478</v>
      </c>
      <c r="G38" s="59"/>
      <c r="H38" s="59"/>
    </row>
    <row r="39" customFormat="false" ht="25.5" hidden="false" customHeight="false" outlineLevel="0" collapsed="false">
      <c r="B39" s="30" t="s">
        <v>101</v>
      </c>
      <c r="C39" s="57" t="s">
        <v>273</v>
      </c>
      <c r="D39" s="46" t="n">
        <v>254976.75</v>
      </c>
      <c r="E39" s="16" t="n">
        <f aca="false">F39/D39</f>
        <v>0.541120710025522</v>
      </c>
      <c r="F39" s="58" t="n">
        <v>137973.2</v>
      </c>
      <c r="G39" s="59"/>
      <c r="H39" s="59"/>
    </row>
    <row r="40" s="23" customFormat="true" ht="15.75" hidden="false" customHeight="false" outlineLevel="0" collapsed="false">
      <c r="B40" s="47" t="s">
        <v>274</v>
      </c>
      <c r="C40" s="47"/>
      <c r="D40" s="48"/>
      <c r="E40" s="48"/>
      <c r="F40" s="48" t="n">
        <f aca="false">SUM(F37:F39)</f>
        <v>894464</v>
      </c>
      <c r="G40" s="64" t="n">
        <v>2742464</v>
      </c>
      <c r="H40" s="65" t="n">
        <f aca="false">F40/G40</f>
        <v>0.326153415322863</v>
      </c>
    </row>
  </sheetData>
  <autoFilter ref="B1:F22"/>
  <mergeCells count="2">
    <mergeCell ref="B35:C35"/>
    <mergeCell ref="B40:C40"/>
  </mergeCells>
  <printOptions headings="false" gridLines="false" gridLinesSet="true" horizontalCentered="true" verticalCentered="false"/>
  <pageMargins left="0.39375" right="0.39375" top="1.14027777777778" bottom="0.590277777777778" header="0.39375" footer="0.35416666666666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&amp;C&amp;20BILAN DSIL et DSID 2022 du département de la Creuse (Arrêtés pris au 22 août 2022)</oddHeader>
    <oddFooter>&amp;L&amp;"Calibri,Normal"&amp;F/&amp;A&amp;C&amp;"Calibri,Normal"&amp;P&amp;R&amp;"Calibri,Normal"&amp;D/&amp;T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110</TotalTime>
  <Application>LibreOffice/7.5.7.1.M1$Windows_X86_64 LibreOffice_project/9d4bf91ba30c991aaed3b97dd4173f7705c6b5ae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2022-08-23T14:03:27Z</dcterms:created>
  <dc:creator>GRANDET Lydie</dc:creator>
  <dc:description/>
  <dc:language>fr-FR</dc:language>
  <cp:lastModifiedBy>GRANDET Lydie</cp:lastModifiedBy>
  <cp:lastPrinted>2024-01-11T15:02:02Z</cp:lastPrinted>
  <dcterms:modified xsi:type="dcterms:W3CDTF">2024-01-11T15:02:08Z</dcterms:modified>
  <cp:revision>20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